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featurePropertyBag/featurePropertyBag.xml" ContentType="application/vnd.ms-excel.featurepropertyba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codeName="ThisWorkbook"/>
  <xr:revisionPtr revIDLastSave="470" documentId="8_{33AB7C09-477E-47EA-AA0A-02E4B2FFBE6B}" xr6:coauthVersionLast="47" xr6:coauthVersionMax="47" xr10:uidLastSave="{B6A4DCB7-5A9B-4C4C-BB95-13F25EA3A1C9}"/>
  <bookViews>
    <workbookView xWindow="-120" yWindow="-120" windowWidth="29040" windowHeight="15720" tabRatio="854" activeTab="1" xr2:uid="{00000000-000D-0000-FFFF-FFFF00000000}"/>
  </bookViews>
  <sheets>
    <sheet name="Terminology" sheetId="26" r:id="rId1"/>
    <sheet name="1-Program Information" sheetId="28" r:id="rId2"/>
    <sheet name="2-Enrollment" sheetId="32" r:id="rId3"/>
    <sheet name="3-Tuition Revenue" sheetId="34" r:id="rId4"/>
    <sheet name="4-Existing Personnel" sheetId="31" r:id="rId5"/>
    <sheet name="5-New Personnel" sheetId="24" r:id="rId6"/>
    <sheet name="6-Operating Expenses" sheetId="30" r:id="rId7"/>
    <sheet name="7-Other Fund Sources" sheetId="29" r:id="rId8"/>
    <sheet name="8-Final Checks" sheetId="33" r:id="rId9"/>
    <sheet name="Financial Summary Sheet" sheetId="7" r:id="rId10"/>
  </sheets>
  <definedNames>
    <definedName name="_xlnm._FilterDatabase" localSheetId="4" hidden="1">'4-Existing Personnel'!$B$19:$W$19</definedName>
    <definedName name="_xlnm._FilterDatabase" localSheetId="5" hidden="1">'5-New Personnel'!$B$24:$W$24</definedName>
    <definedName name="_xlnm.Print_Titles" localSheetId="7">'7-Other Fund Sources'!$C:$C</definedName>
    <definedName name="_xlnm.Print_Titles" localSheetId="9">'Financial Summary Sheet'!$4:$7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13" i="7" l="1"/>
  <c r="I13" i="7"/>
  <c r="F13" i="7"/>
  <c r="C13" i="7"/>
  <c r="Q62" i="28"/>
  <c r="P62" i="28"/>
  <c r="O62" i="28"/>
  <c r="Q61" i="28"/>
  <c r="P61" i="28"/>
  <c r="O61" i="28"/>
  <c r="Q60" i="28"/>
  <c r="P60" i="28"/>
  <c r="O60" i="28"/>
  <c r="Q59" i="28"/>
  <c r="P59" i="28"/>
  <c r="O59" i="28"/>
  <c r="Q58" i="28"/>
  <c r="P58" i="28"/>
  <c r="O58" i="28"/>
  <c r="Q57" i="28"/>
  <c r="P57" i="28"/>
  <c r="O57" i="28"/>
  <c r="Q56" i="28"/>
  <c r="P56" i="28"/>
  <c r="O56" i="28"/>
  <c r="C2" i="7"/>
  <c r="F26" i="33"/>
  <c r="G26" i="33"/>
  <c r="H26" i="33"/>
  <c r="E26" i="33"/>
  <c r="F23" i="33"/>
  <c r="G23" i="33"/>
  <c r="H23" i="33"/>
  <c r="E23" i="33"/>
  <c r="F25" i="33"/>
  <c r="G25" i="33"/>
  <c r="H25" i="33"/>
  <c r="E25" i="33"/>
  <c r="F22" i="33"/>
  <c r="G22" i="33"/>
  <c r="H22" i="33"/>
  <c r="E22" i="33"/>
  <c r="I22" i="28"/>
  <c r="B9" i="7"/>
  <c r="B25" i="28"/>
  <c r="Q40" i="28"/>
  <c r="M40" i="28"/>
  <c r="L40" i="28"/>
  <c r="I40" i="28"/>
  <c r="H40" i="28"/>
  <c r="E40" i="28"/>
  <c r="D40" i="28"/>
  <c r="B31" i="28"/>
  <c r="B30" i="28"/>
  <c r="D35" i="28"/>
  <c r="D34" i="28"/>
  <c r="B35" i="28"/>
  <c r="B34" i="28"/>
  <c r="E33" i="28"/>
  <c r="F33" i="28"/>
  <c r="G33" i="28"/>
  <c r="D31" i="28"/>
  <c r="D30" i="28"/>
  <c r="P40" i="28"/>
  <c r="Q64" i="29"/>
  <c r="P64" i="29"/>
  <c r="O64" i="29"/>
  <c r="N64" i="29"/>
  <c r="Q63" i="29"/>
  <c r="P63" i="29"/>
  <c r="O63" i="29"/>
  <c r="N63" i="29"/>
  <c r="Q62" i="29"/>
  <c r="P62" i="29"/>
  <c r="O62" i="29"/>
  <c r="N62" i="29"/>
  <c r="Q61" i="29"/>
  <c r="P61" i="29"/>
  <c r="O61" i="29"/>
  <c r="N61" i="29"/>
  <c r="Q60" i="29"/>
  <c r="P60" i="29"/>
  <c r="O60" i="29"/>
  <c r="N60" i="29"/>
  <c r="Q59" i="29"/>
  <c r="P59" i="29"/>
  <c r="O59" i="29"/>
  <c r="N59" i="29"/>
  <c r="Q58" i="29"/>
  <c r="P58" i="29"/>
  <c r="O58" i="29"/>
  <c r="N58" i="29"/>
  <c r="Q57" i="29"/>
  <c r="P57" i="29"/>
  <c r="O57" i="29"/>
  <c r="N57" i="29"/>
  <c r="Q56" i="29"/>
  <c r="P56" i="29"/>
  <c r="O56" i="29"/>
  <c r="N56" i="29"/>
  <c r="Q55" i="29"/>
  <c r="P55" i="29"/>
  <c r="O55" i="29"/>
  <c r="N55" i="29"/>
  <c r="Q54" i="29"/>
  <c r="P54" i="29"/>
  <c r="O54" i="29"/>
  <c r="N54" i="29"/>
  <c r="Q53" i="29"/>
  <c r="P53" i="29"/>
  <c r="O53" i="29"/>
  <c r="N53" i="29"/>
  <c r="Q52" i="29"/>
  <c r="P52" i="29"/>
  <c r="O52" i="29"/>
  <c r="N52" i="29"/>
  <c r="Q51" i="29"/>
  <c r="P51" i="29"/>
  <c r="O51" i="29"/>
  <c r="N51" i="29"/>
  <c r="Q50" i="29"/>
  <c r="P50" i="29"/>
  <c r="O50" i="29"/>
  <c r="N50" i="29"/>
  <c r="Q49" i="29"/>
  <c r="P49" i="29"/>
  <c r="O49" i="29"/>
  <c r="N49" i="29"/>
  <c r="Q48" i="29"/>
  <c r="P48" i="29"/>
  <c r="O48" i="29"/>
  <c r="N48" i="29"/>
  <c r="Q47" i="29"/>
  <c r="P47" i="29"/>
  <c r="O47" i="29"/>
  <c r="N47" i="29"/>
  <c r="Q46" i="29"/>
  <c r="P46" i="29"/>
  <c r="O46" i="29"/>
  <c r="N46" i="29"/>
  <c r="Q45" i="29"/>
  <c r="P45" i="29"/>
  <c r="O45" i="29"/>
  <c r="N45" i="29"/>
  <c r="Q44" i="29"/>
  <c r="P44" i="29"/>
  <c r="O44" i="29"/>
  <c r="N44" i="29"/>
  <c r="Q43" i="29"/>
  <c r="P43" i="29"/>
  <c r="O43" i="29"/>
  <c r="N43" i="29"/>
  <c r="Q42" i="29"/>
  <c r="P42" i="29"/>
  <c r="O42" i="29"/>
  <c r="N42" i="29"/>
  <c r="Q41" i="29"/>
  <c r="P41" i="29"/>
  <c r="O41" i="29"/>
  <c r="N41" i="29"/>
  <c r="Q40" i="29"/>
  <c r="P40" i="29"/>
  <c r="O40" i="29"/>
  <c r="N40" i="29"/>
  <c r="Q39" i="29"/>
  <c r="P39" i="29"/>
  <c r="O39" i="29"/>
  <c r="N39" i="29"/>
  <c r="Q38" i="29"/>
  <c r="P38" i="29"/>
  <c r="O38" i="29"/>
  <c r="N38" i="29"/>
  <c r="Q37" i="29"/>
  <c r="P37" i="29"/>
  <c r="O37" i="29"/>
  <c r="N37" i="29"/>
  <c r="Q36" i="29"/>
  <c r="P36" i="29"/>
  <c r="O36" i="29"/>
  <c r="N36" i="29"/>
  <c r="Q35" i="29"/>
  <c r="P35" i="29"/>
  <c r="O35" i="29"/>
  <c r="N35" i="29"/>
  <c r="V74" i="24"/>
  <c r="U74" i="24"/>
  <c r="T74" i="24"/>
  <c r="S74" i="24"/>
  <c r="R74" i="24"/>
  <c r="V73" i="24"/>
  <c r="U73" i="24"/>
  <c r="T73" i="24"/>
  <c r="S73" i="24"/>
  <c r="R73" i="24"/>
  <c r="V72" i="24"/>
  <c r="U72" i="24"/>
  <c r="T72" i="24"/>
  <c r="S72" i="24"/>
  <c r="R72" i="24"/>
  <c r="V71" i="24"/>
  <c r="U71" i="24"/>
  <c r="T71" i="24"/>
  <c r="S71" i="24"/>
  <c r="R71" i="24"/>
  <c r="V70" i="24"/>
  <c r="U70" i="24"/>
  <c r="T70" i="24"/>
  <c r="S70" i="24"/>
  <c r="R70" i="24"/>
  <c r="V69" i="24"/>
  <c r="U69" i="24"/>
  <c r="T69" i="24"/>
  <c r="S69" i="24"/>
  <c r="R69" i="24"/>
  <c r="V68" i="24"/>
  <c r="U68" i="24"/>
  <c r="T68" i="24"/>
  <c r="S68" i="24"/>
  <c r="R68" i="24"/>
  <c r="V67" i="24"/>
  <c r="U67" i="24"/>
  <c r="T67" i="24"/>
  <c r="S67" i="24"/>
  <c r="R67" i="24"/>
  <c r="V66" i="24"/>
  <c r="U66" i="24"/>
  <c r="T66" i="24"/>
  <c r="S66" i="24"/>
  <c r="R66" i="24"/>
  <c r="V65" i="24"/>
  <c r="U65" i="24"/>
  <c r="T65" i="24"/>
  <c r="S65" i="24"/>
  <c r="R65" i="24"/>
  <c r="V64" i="24"/>
  <c r="U64" i="24"/>
  <c r="T64" i="24"/>
  <c r="S64" i="24"/>
  <c r="R64" i="24"/>
  <c r="V63" i="24"/>
  <c r="U63" i="24"/>
  <c r="T63" i="24"/>
  <c r="S63" i="24"/>
  <c r="R63" i="24"/>
  <c r="V62" i="24"/>
  <c r="U62" i="24"/>
  <c r="T62" i="24"/>
  <c r="S62" i="24"/>
  <c r="R62" i="24"/>
  <c r="V61" i="24"/>
  <c r="U61" i="24"/>
  <c r="T61" i="24"/>
  <c r="S61" i="24"/>
  <c r="R61" i="24"/>
  <c r="V60" i="24"/>
  <c r="U60" i="24"/>
  <c r="T60" i="24"/>
  <c r="S60" i="24"/>
  <c r="R60" i="24"/>
  <c r="V59" i="24"/>
  <c r="U59" i="24"/>
  <c r="T59" i="24"/>
  <c r="S59" i="24"/>
  <c r="R59" i="24"/>
  <c r="V58" i="24"/>
  <c r="U58" i="24"/>
  <c r="T58" i="24"/>
  <c r="S58" i="24"/>
  <c r="R58" i="24"/>
  <c r="V57" i="24"/>
  <c r="U57" i="24"/>
  <c r="T57" i="24"/>
  <c r="S57" i="24"/>
  <c r="R57" i="24"/>
  <c r="V56" i="24"/>
  <c r="U56" i="24"/>
  <c r="T56" i="24"/>
  <c r="S56" i="24"/>
  <c r="R56" i="24"/>
  <c r="V55" i="24"/>
  <c r="U55" i="24"/>
  <c r="T55" i="24"/>
  <c r="S55" i="24"/>
  <c r="R55" i="24"/>
  <c r="V54" i="24"/>
  <c r="U54" i="24"/>
  <c r="T54" i="24"/>
  <c r="S54" i="24"/>
  <c r="R54" i="24"/>
  <c r="V53" i="24"/>
  <c r="U53" i="24"/>
  <c r="T53" i="24"/>
  <c r="S53" i="24"/>
  <c r="R53" i="24"/>
  <c r="V52" i="24"/>
  <c r="U52" i="24"/>
  <c r="T52" i="24"/>
  <c r="S52" i="24"/>
  <c r="R52" i="24"/>
  <c r="V51" i="24"/>
  <c r="U51" i="24"/>
  <c r="T51" i="24"/>
  <c r="S51" i="24"/>
  <c r="R51" i="24"/>
  <c r="V50" i="24"/>
  <c r="U50" i="24"/>
  <c r="T50" i="24"/>
  <c r="S50" i="24"/>
  <c r="R50" i="24"/>
  <c r="V49" i="24"/>
  <c r="U49" i="24"/>
  <c r="T49" i="24"/>
  <c r="S49" i="24"/>
  <c r="R49" i="24"/>
  <c r="V48" i="24"/>
  <c r="U48" i="24"/>
  <c r="T48" i="24"/>
  <c r="S48" i="24"/>
  <c r="R48" i="24"/>
  <c r="V47" i="24"/>
  <c r="U47" i="24"/>
  <c r="T47" i="24"/>
  <c r="S47" i="24"/>
  <c r="R47" i="24"/>
  <c r="V46" i="24"/>
  <c r="U46" i="24"/>
  <c r="T46" i="24"/>
  <c r="S46" i="24"/>
  <c r="R46" i="24"/>
  <c r="V45" i="24"/>
  <c r="U45" i="24"/>
  <c r="T45" i="24"/>
  <c r="S45" i="24"/>
  <c r="R45" i="24"/>
  <c r="V44" i="24"/>
  <c r="U44" i="24"/>
  <c r="T44" i="24"/>
  <c r="S44" i="24"/>
  <c r="R44" i="24"/>
  <c r="V43" i="24"/>
  <c r="U43" i="24"/>
  <c r="T43" i="24"/>
  <c r="S43" i="24"/>
  <c r="R43" i="24"/>
  <c r="V42" i="24"/>
  <c r="U42" i="24"/>
  <c r="T42" i="24"/>
  <c r="S42" i="24"/>
  <c r="R42" i="24"/>
  <c r="V41" i="24"/>
  <c r="U41" i="24"/>
  <c r="T41" i="24"/>
  <c r="S41" i="24"/>
  <c r="R41" i="24"/>
  <c r="V40" i="24"/>
  <c r="U40" i="24"/>
  <c r="T40" i="24"/>
  <c r="S40" i="24"/>
  <c r="R40" i="24"/>
  <c r="V66" i="31"/>
  <c r="U66" i="31"/>
  <c r="T66" i="31"/>
  <c r="S66" i="31"/>
  <c r="R66" i="31"/>
  <c r="V65" i="31"/>
  <c r="U65" i="31"/>
  <c r="T65" i="31"/>
  <c r="S65" i="31"/>
  <c r="R65" i="31"/>
  <c r="V64" i="31"/>
  <c r="U64" i="31"/>
  <c r="T64" i="31"/>
  <c r="S64" i="31"/>
  <c r="R64" i="31"/>
  <c r="V63" i="31"/>
  <c r="U63" i="31"/>
  <c r="T63" i="31"/>
  <c r="S63" i="31"/>
  <c r="R63" i="31"/>
  <c r="V62" i="31"/>
  <c r="U62" i="31"/>
  <c r="T62" i="31"/>
  <c r="S62" i="31"/>
  <c r="R62" i="31"/>
  <c r="V61" i="31"/>
  <c r="U61" i="31"/>
  <c r="T61" i="31"/>
  <c r="S61" i="31"/>
  <c r="R61" i="31"/>
  <c r="V60" i="31"/>
  <c r="U60" i="31"/>
  <c r="T60" i="31"/>
  <c r="S60" i="31"/>
  <c r="R60" i="31"/>
  <c r="V59" i="31"/>
  <c r="U59" i="31"/>
  <c r="T59" i="31"/>
  <c r="S59" i="31"/>
  <c r="R59" i="31"/>
  <c r="V58" i="31"/>
  <c r="U58" i="31"/>
  <c r="T58" i="31"/>
  <c r="S58" i="31"/>
  <c r="R58" i="31"/>
  <c r="V57" i="31"/>
  <c r="U57" i="31"/>
  <c r="T57" i="31"/>
  <c r="S57" i="31"/>
  <c r="R57" i="31"/>
  <c r="V56" i="31"/>
  <c r="U56" i="31"/>
  <c r="T56" i="31"/>
  <c r="S56" i="31"/>
  <c r="R56" i="31"/>
  <c r="V55" i="31"/>
  <c r="U55" i="31"/>
  <c r="T55" i="31"/>
  <c r="S55" i="31"/>
  <c r="R55" i="31"/>
  <c r="V54" i="31"/>
  <c r="U54" i="31"/>
  <c r="T54" i="31"/>
  <c r="S54" i="31"/>
  <c r="R54" i="31"/>
  <c r="V53" i="31"/>
  <c r="U53" i="31"/>
  <c r="T53" i="31"/>
  <c r="S53" i="31"/>
  <c r="R53" i="31"/>
  <c r="V52" i="31"/>
  <c r="U52" i="31"/>
  <c r="T52" i="31"/>
  <c r="S52" i="31"/>
  <c r="R52" i="31"/>
  <c r="V51" i="31"/>
  <c r="U51" i="31"/>
  <c r="T51" i="31"/>
  <c r="S51" i="31"/>
  <c r="R51" i="31"/>
  <c r="V50" i="31"/>
  <c r="U50" i="31"/>
  <c r="T50" i="31"/>
  <c r="S50" i="31"/>
  <c r="R50" i="31"/>
  <c r="V49" i="31"/>
  <c r="U49" i="31"/>
  <c r="T49" i="31"/>
  <c r="S49" i="31"/>
  <c r="R49" i="31"/>
  <c r="V48" i="31"/>
  <c r="U48" i="31"/>
  <c r="T48" i="31"/>
  <c r="S48" i="31"/>
  <c r="R48" i="31"/>
  <c r="V47" i="31"/>
  <c r="U47" i="31"/>
  <c r="T47" i="31"/>
  <c r="S47" i="31"/>
  <c r="R47" i="31"/>
  <c r="V46" i="31"/>
  <c r="U46" i="31"/>
  <c r="T46" i="31"/>
  <c r="S46" i="31"/>
  <c r="R46" i="31"/>
  <c r="V45" i="31"/>
  <c r="U45" i="31"/>
  <c r="T45" i="31"/>
  <c r="S45" i="31"/>
  <c r="R45" i="31"/>
  <c r="V44" i="31"/>
  <c r="U44" i="31"/>
  <c r="T44" i="31"/>
  <c r="S44" i="31"/>
  <c r="R44" i="31"/>
  <c r="V43" i="31"/>
  <c r="U43" i="31"/>
  <c r="T43" i="31"/>
  <c r="S43" i="31"/>
  <c r="R43" i="31"/>
  <c r="V42" i="31"/>
  <c r="U42" i="31"/>
  <c r="T42" i="31"/>
  <c r="S42" i="31"/>
  <c r="R42" i="31"/>
  <c r="E24" i="33" l="1"/>
  <c r="G21" i="33"/>
  <c r="H24" i="33"/>
  <c r="F21" i="33"/>
  <c r="E21" i="33"/>
  <c r="F24" i="33"/>
  <c r="H21" i="33"/>
  <c r="G24" i="33"/>
  <c r="L30" i="30"/>
  <c r="M65" i="7" s="1"/>
  <c r="K30" i="30"/>
  <c r="L65" i="7" s="1"/>
  <c r="J30" i="30"/>
  <c r="J65" i="7" s="1"/>
  <c r="I30" i="30"/>
  <c r="I65" i="7" s="1"/>
  <c r="H30" i="30"/>
  <c r="G65" i="7" s="1"/>
  <c r="G30" i="30"/>
  <c r="F65" i="7" s="1"/>
  <c r="F30" i="30"/>
  <c r="D65" i="7" s="1"/>
  <c r="E30" i="30"/>
  <c r="C65" i="7" s="1"/>
  <c r="D30" i="30"/>
  <c r="L29" i="30"/>
  <c r="M64" i="7" s="1"/>
  <c r="K29" i="30"/>
  <c r="L64" i="7" s="1"/>
  <c r="J29" i="30"/>
  <c r="J64" i="7" s="1"/>
  <c r="I29" i="30"/>
  <c r="I64" i="7" s="1"/>
  <c r="H29" i="30"/>
  <c r="G64" i="7" s="1"/>
  <c r="G29" i="30"/>
  <c r="F64" i="7" s="1"/>
  <c r="F29" i="30"/>
  <c r="D64" i="7" s="1"/>
  <c r="E29" i="30"/>
  <c r="C64" i="7" s="1"/>
  <c r="D29" i="30"/>
  <c r="L28" i="30"/>
  <c r="M63" i="7" s="1"/>
  <c r="K28" i="30"/>
  <c r="L63" i="7" s="1"/>
  <c r="J28" i="30"/>
  <c r="J63" i="7" s="1"/>
  <c r="I28" i="30"/>
  <c r="I63" i="7" s="1"/>
  <c r="H28" i="30"/>
  <c r="G63" i="7" s="1"/>
  <c r="G28" i="30"/>
  <c r="F63" i="7" s="1"/>
  <c r="F28" i="30"/>
  <c r="D63" i="7" s="1"/>
  <c r="E28" i="30"/>
  <c r="C63" i="7" s="1"/>
  <c r="D28" i="30"/>
  <c r="L27" i="30"/>
  <c r="M62" i="7" s="1"/>
  <c r="K27" i="30"/>
  <c r="L62" i="7" s="1"/>
  <c r="J27" i="30"/>
  <c r="J62" i="7" s="1"/>
  <c r="I27" i="30"/>
  <c r="I62" i="7" s="1"/>
  <c r="H27" i="30"/>
  <c r="G62" i="7" s="1"/>
  <c r="G27" i="30"/>
  <c r="F27" i="30"/>
  <c r="E27" i="30"/>
  <c r="C62" i="7" s="1"/>
  <c r="D27" i="30"/>
  <c r="L25" i="30"/>
  <c r="M60" i="7" s="1"/>
  <c r="K25" i="30"/>
  <c r="L60" i="7" s="1"/>
  <c r="J25" i="30"/>
  <c r="J60" i="7" s="1"/>
  <c r="I25" i="30"/>
  <c r="I60" i="7" s="1"/>
  <c r="H25" i="30"/>
  <c r="G60" i="7" s="1"/>
  <c r="G25" i="30"/>
  <c r="F60" i="7" s="1"/>
  <c r="F25" i="30"/>
  <c r="D60" i="7" s="1"/>
  <c r="E25" i="30"/>
  <c r="C60" i="7" s="1"/>
  <c r="D25" i="30"/>
  <c r="L24" i="30"/>
  <c r="M59" i="7" s="1"/>
  <c r="K24" i="30"/>
  <c r="L59" i="7" s="1"/>
  <c r="J24" i="30"/>
  <c r="J59" i="7" s="1"/>
  <c r="I24" i="30"/>
  <c r="I59" i="7" s="1"/>
  <c r="H24" i="30"/>
  <c r="G59" i="7" s="1"/>
  <c r="G24" i="30"/>
  <c r="F59" i="7" s="1"/>
  <c r="F24" i="30"/>
  <c r="D59" i="7" s="1"/>
  <c r="E24" i="30"/>
  <c r="C59" i="7" s="1"/>
  <c r="D24" i="30"/>
  <c r="L23" i="30"/>
  <c r="M58" i="7" s="1"/>
  <c r="K23" i="30"/>
  <c r="L58" i="7" s="1"/>
  <c r="J23" i="30"/>
  <c r="J58" i="7" s="1"/>
  <c r="I23" i="30"/>
  <c r="I58" i="7" s="1"/>
  <c r="H23" i="30"/>
  <c r="G58" i="7" s="1"/>
  <c r="G23" i="30"/>
  <c r="F58" i="7" s="1"/>
  <c r="F23" i="30"/>
  <c r="D58" i="7" s="1"/>
  <c r="E23" i="30"/>
  <c r="C58" i="7" s="1"/>
  <c r="D23" i="30"/>
  <c r="L22" i="30"/>
  <c r="M57" i="7" s="1"/>
  <c r="K22" i="30"/>
  <c r="L57" i="7" s="1"/>
  <c r="J22" i="30"/>
  <c r="J57" i="7" s="1"/>
  <c r="I22" i="30"/>
  <c r="I57" i="7" s="1"/>
  <c r="H22" i="30"/>
  <c r="G57" i="7" s="1"/>
  <c r="G22" i="30"/>
  <c r="F57" i="7" s="1"/>
  <c r="F22" i="30"/>
  <c r="D57" i="7" s="1"/>
  <c r="E22" i="30"/>
  <c r="C57" i="7" s="1"/>
  <c r="D22" i="30"/>
  <c r="L21" i="30"/>
  <c r="M56" i="7" s="1"/>
  <c r="K21" i="30"/>
  <c r="L56" i="7" s="1"/>
  <c r="J21" i="30"/>
  <c r="J56" i="7" s="1"/>
  <c r="I21" i="30"/>
  <c r="I56" i="7" s="1"/>
  <c r="H21" i="30"/>
  <c r="G56" i="7" s="1"/>
  <c r="G21" i="30"/>
  <c r="F56" i="7" s="1"/>
  <c r="F21" i="30"/>
  <c r="D56" i="7" s="1"/>
  <c r="E21" i="30"/>
  <c r="C56" i="7" s="1"/>
  <c r="D21" i="30"/>
  <c r="L20" i="30"/>
  <c r="M55" i="7" s="1"/>
  <c r="K20" i="30"/>
  <c r="L55" i="7" s="1"/>
  <c r="J20" i="30"/>
  <c r="J55" i="7" s="1"/>
  <c r="I20" i="30"/>
  <c r="I55" i="7" s="1"/>
  <c r="H20" i="30"/>
  <c r="G55" i="7" s="1"/>
  <c r="G20" i="30"/>
  <c r="F55" i="7" s="1"/>
  <c r="F20" i="30"/>
  <c r="D55" i="7" s="1"/>
  <c r="E20" i="30"/>
  <c r="C55" i="7" s="1"/>
  <c r="D20" i="30"/>
  <c r="L19" i="30"/>
  <c r="M54" i="7" s="1"/>
  <c r="K19" i="30"/>
  <c r="L54" i="7" s="1"/>
  <c r="J19" i="30"/>
  <c r="J54" i="7" s="1"/>
  <c r="I19" i="30"/>
  <c r="I54" i="7" s="1"/>
  <c r="H19" i="30"/>
  <c r="G54" i="7" s="1"/>
  <c r="G19" i="30"/>
  <c r="F54" i="7" s="1"/>
  <c r="F19" i="30"/>
  <c r="D54" i="7" s="1"/>
  <c r="E19" i="30"/>
  <c r="C54" i="7" s="1"/>
  <c r="D19" i="30"/>
  <c r="L18" i="30"/>
  <c r="M53" i="7" s="1"/>
  <c r="K18" i="30"/>
  <c r="L53" i="7" s="1"/>
  <c r="J18" i="30"/>
  <c r="J53" i="7" s="1"/>
  <c r="I18" i="30"/>
  <c r="I53" i="7" s="1"/>
  <c r="H18" i="30"/>
  <c r="G53" i="7" s="1"/>
  <c r="G18" i="30"/>
  <c r="F53" i="7" s="1"/>
  <c r="F18" i="30"/>
  <c r="D53" i="7" s="1"/>
  <c r="E18" i="30"/>
  <c r="C53" i="7" s="1"/>
  <c r="D18" i="30"/>
  <c r="L17" i="30"/>
  <c r="M52" i="7" s="1"/>
  <c r="K17" i="30"/>
  <c r="L52" i="7" s="1"/>
  <c r="J17" i="30"/>
  <c r="J52" i="7" s="1"/>
  <c r="I17" i="30"/>
  <c r="I52" i="7" s="1"/>
  <c r="H17" i="30"/>
  <c r="G52" i="7" s="1"/>
  <c r="G17" i="30"/>
  <c r="F52" i="7" s="1"/>
  <c r="F17" i="30"/>
  <c r="D52" i="7" s="1"/>
  <c r="E17" i="30"/>
  <c r="C52" i="7" s="1"/>
  <c r="D17" i="30"/>
  <c r="L16" i="30"/>
  <c r="M51" i="7" s="1"/>
  <c r="K16" i="30"/>
  <c r="L51" i="7" s="1"/>
  <c r="J16" i="30"/>
  <c r="J51" i="7" s="1"/>
  <c r="I16" i="30"/>
  <c r="I51" i="7" s="1"/>
  <c r="H16" i="30"/>
  <c r="G51" i="7" s="1"/>
  <c r="G16" i="30"/>
  <c r="F51" i="7" s="1"/>
  <c r="F16" i="30"/>
  <c r="D51" i="7" s="1"/>
  <c r="E16" i="30"/>
  <c r="C51" i="7" s="1"/>
  <c r="D16" i="30"/>
  <c r="L15" i="30"/>
  <c r="M50" i="7" s="1"/>
  <c r="K15" i="30"/>
  <c r="L50" i="7" s="1"/>
  <c r="J15" i="30"/>
  <c r="J50" i="7" s="1"/>
  <c r="I15" i="30"/>
  <c r="I50" i="7" s="1"/>
  <c r="H15" i="30"/>
  <c r="G50" i="7" s="1"/>
  <c r="G15" i="30"/>
  <c r="F50" i="7" s="1"/>
  <c r="F15" i="30"/>
  <c r="D50" i="7" s="1"/>
  <c r="E15" i="30"/>
  <c r="C50" i="7" s="1"/>
  <c r="D15" i="30"/>
  <c r="L14" i="30"/>
  <c r="M49" i="7" s="1"/>
  <c r="K14" i="30"/>
  <c r="L49" i="7" s="1"/>
  <c r="J14" i="30"/>
  <c r="J49" i="7" s="1"/>
  <c r="I14" i="30"/>
  <c r="I49" i="7" s="1"/>
  <c r="H14" i="30"/>
  <c r="G49" i="7" s="1"/>
  <c r="G14" i="30"/>
  <c r="F49" i="7" s="1"/>
  <c r="F14" i="30"/>
  <c r="D49" i="7" s="1"/>
  <c r="E14" i="30"/>
  <c r="C49" i="7" s="1"/>
  <c r="D14" i="30"/>
  <c r="L13" i="30"/>
  <c r="M48" i="7" s="1"/>
  <c r="K13" i="30"/>
  <c r="L48" i="7" s="1"/>
  <c r="J13" i="30"/>
  <c r="I13" i="30"/>
  <c r="I48" i="7" s="1"/>
  <c r="H13" i="30"/>
  <c r="G48" i="7" s="1"/>
  <c r="G13" i="30"/>
  <c r="F48" i="7" s="1"/>
  <c r="F13" i="30"/>
  <c r="D48" i="7" s="1"/>
  <c r="E13" i="30"/>
  <c r="C48" i="7" s="1"/>
  <c r="D13" i="30"/>
  <c r="L12" i="30"/>
  <c r="M47" i="7" s="1"/>
  <c r="K12" i="30"/>
  <c r="L47" i="7" s="1"/>
  <c r="J12" i="30"/>
  <c r="J47" i="7" s="1"/>
  <c r="I12" i="30"/>
  <c r="I47" i="7" s="1"/>
  <c r="H12" i="30"/>
  <c r="G47" i="7" s="1"/>
  <c r="G12" i="30"/>
  <c r="F47" i="7" s="1"/>
  <c r="F12" i="30"/>
  <c r="D47" i="7" s="1"/>
  <c r="E12" i="30"/>
  <c r="C47" i="7" s="1"/>
  <c r="D12" i="30"/>
  <c r="L11" i="30"/>
  <c r="K11" i="30"/>
  <c r="L46" i="7" s="1"/>
  <c r="J11" i="30"/>
  <c r="J46" i="7" s="1"/>
  <c r="I11" i="30"/>
  <c r="I46" i="7" s="1"/>
  <c r="H11" i="30"/>
  <c r="G46" i="7" s="1"/>
  <c r="G11" i="30"/>
  <c r="F46" i="7" s="1"/>
  <c r="F11" i="30"/>
  <c r="D46" i="7" s="1"/>
  <c r="E11" i="30"/>
  <c r="C46" i="7" s="1"/>
  <c r="E46" i="7" s="1"/>
  <c r="D11" i="30"/>
  <c r="L10" i="30"/>
  <c r="M45" i="7" s="1"/>
  <c r="K10" i="30"/>
  <c r="L45" i="7" s="1"/>
  <c r="N45" i="7" s="1"/>
  <c r="J10" i="30"/>
  <c r="J45" i="7" s="1"/>
  <c r="I10" i="30"/>
  <c r="I45" i="7" s="1"/>
  <c r="H10" i="30"/>
  <c r="G45" i="7" s="1"/>
  <c r="G10" i="30"/>
  <c r="F45" i="7" s="1"/>
  <c r="F10" i="30"/>
  <c r="D45" i="7" s="1"/>
  <c r="E10" i="30"/>
  <c r="C45" i="7" s="1"/>
  <c r="D10" i="30"/>
  <c r="L8" i="30"/>
  <c r="M43" i="7" s="1"/>
  <c r="K8" i="30"/>
  <c r="L43" i="7" s="1"/>
  <c r="J8" i="30"/>
  <c r="J43" i="7" s="1"/>
  <c r="I8" i="30"/>
  <c r="I43" i="7" s="1"/>
  <c r="H8" i="30"/>
  <c r="G43" i="7" s="1"/>
  <c r="G8" i="30"/>
  <c r="F43" i="7" s="1"/>
  <c r="F8" i="30"/>
  <c r="D43" i="7" s="1"/>
  <c r="E8" i="30"/>
  <c r="C43" i="7" s="1"/>
  <c r="D8" i="30"/>
  <c r="L7" i="30"/>
  <c r="M42" i="7" s="1"/>
  <c r="K7" i="30"/>
  <c r="J7" i="30"/>
  <c r="I7" i="30"/>
  <c r="I42" i="7" s="1"/>
  <c r="H7" i="30"/>
  <c r="G7" i="30"/>
  <c r="F42" i="7" s="1"/>
  <c r="F7" i="30"/>
  <c r="D42" i="7" s="1"/>
  <c r="E7" i="30"/>
  <c r="C42" i="7" s="1"/>
  <c r="D7" i="30"/>
  <c r="R31" i="24"/>
  <c r="S31" i="24"/>
  <c r="T31" i="24"/>
  <c r="R33" i="24"/>
  <c r="S33" i="24"/>
  <c r="T33" i="24"/>
  <c r="N18" i="24" a="1"/>
  <c r="N18" i="24" s="1"/>
  <c r="D37" i="7" s="1"/>
  <c r="O18" i="24" a="1"/>
  <c r="O18" i="24" s="1"/>
  <c r="P18" i="24" a="1"/>
  <c r="P18" i="24" s="1"/>
  <c r="Q18" i="24" a="1"/>
  <c r="Q18" i="24" s="1"/>
  <c r="M37" i="7" s="1"/>
  <c r="M18" i="24" a="1"/>
  <c r="M18" i="24" s="1"/>
  <c r="M14" i="24" a="1"/>
  <c r="M14" i="24" s="1"/>
  <c r="N14" i="24" a="1"/>
  <c r="N14" i="24" s="1"/>
  <c r="D33" i="7" s="1"/>
  <c r="O14" i="24" a="1"/>
  <c r="O14" i="24" s="1"/>
  <c r="G33" i="7" s="1"/>
  <c r="P14" i="24" a="1"/>
  <c r="P14" i="24" s="1"/>
  <c r="J33" i="7" s="1"/>
  <c r="Q14" i="24" a="1"/>
  <c r="Q14" i="24" s="1"/>
  <c r="M33" i="7" s="1"/>
  <c r="M15" i="24" a="1"/>
  <c r="M15" i="24" s="1"/>
  <c r="N15" i="24" a="1"/>
  <c r="N15" i="24" s="1"/>
  <c r="O15" i="24" a="1"/>
  <c r="O15" i="24" s="1"/>
  <c r="P15" i="24" a="1"/>
  <c r="P15" i="24" s="1"/>
  <c r="J34" i="7" s="1"/>
  <c r="Q15" i="24" a="1"/>
  <c r="Q15" i="24" s="1"/>
  <c r="M16" i="24" a="1"/>
  <c r="M16" i="24" s="1"/>
  <c r="N16" i="24" a="1"/>
  <c r="N16" i="24" s="1"/>
  <c r="O16" i="24" a="1"/>
  <c r="O16" i="24" s="1"/>
  <c r="P16" i="24" a="1"/>
  <c r="P16" i="24" s="1"/>
  <c r="Q16" i="24" a="1"/>
  <c r="Q16" i="24" s="1"/>
  <c r="M35" i="7" s="1"/>
  <c r="M17" i="24" a="1"/>
  <c r="M17" i="24" s="1"/>
  <c r="N17" i="24" a="1"/>
  <c r="N17" i="24" s="1"/>
  <c r="D36" i="7" s="1"/>
  <c r="O17" i="24" a="1"/>
  <c r="O17" i="24" s="1"/>
  <c r="G36" i="7" s="1"/>
  <c r="P17" i="24" a="1"/>
  <c r="P17" i="24" s="1"/>
  <c r="J36" i="7" s="1"/>
  <c r="Q17" i="24" a="1"/>
  <c r="Q17" i="24" s="1"/>
  <c r="M36" i="7" s="1"/>
  <c r="N13" i="24" a="1"/>
  <c r="N13" i="24" s="1"/>
  <c r="D32" i="7" s="1"/>
  <c r="O13" i="24" a="1"/>
  <c r="O13" i="24" s="1"/>
  <c r="G32" i="7" s="1"/>
  <c r="P13" i="24" a="1"/>
  <c r="P13" i="24" s="1"/>
  <c r="Q13" i="24" a="1"/>
  <c r="Q13" i="24" s="1"/>
  <c r="M32" i="7" s="1"/>
  <c r="M13" i="24" a="1"/>
  <c r="M13" i="24" s="1"/>
  <c r="M8" i="24" a="1"/>
  <c r="M8" i="24" s="1"/>
  <c r="N8" i="24" a="1"/>
  <c r="N8" i="24" s="1"/>
  <c r="D27" i="7" s="1"/>
  <c r="O8" i="24" a="1"/>
  <c r="O8" i="24" s="1"/>
  <c r="G27" i="7" s="1"/>
  <c r="P8" i="24" a="1"/>
  <c r="P8" i="24" s="1"/>
  <c r="J27" i="7" s="1"/>
  <c r="Q8" i="24" a="1"/>
  <c r="Q8" i="24" s="1"/>
  <c r="M27" i="7" s="1"/>
  <c r="M9" i="24" a="1"/>
  <c r="M9" i="24" s="1"/>
  <c r="N9" i="24" a="1"/>
  <c r="N9" i="24" s="1"/>
  <c r="O9" i="24" a="1"/>
  <c r="O9" i="24" s="1"/>
  <c r="G28" i="7" s="1"/>
  <c r="P9" i="24" a="1"/>
  <c r="P9" i="24" s="1"/>
  <c r="J28" i="7" s="1"/>
  <c r="Q9" i="24" a="1"/>
  <c r="Q9" i="24" s="1"/>
  <c r="M28" i="7" s="1"/>
  <c r="M10" i="24" a="1"/>
  <c r="M10" i="24" s="1"/>
  <c r="N10" i="24" a="1"/>
  <c r="N10" i="24" s="1"/>
  <c r="D29" i="7" s="1"/>
  <c r="O10" i="24" a="1"/>
  <c r="O10" i="24" s="1"/>
  <c r="G29" i="7" s="1"/>
  <c r="P10" i="24" a="1"/>
  <c r="P10" i="24" s="1"/>
  <c r="J29" i="7" s="1"/>
  <c r="Q10" i="24" a="1"/>
  <c r="Q10" i="24" s="1"/>
  <c r="M11" i="24" a="1"/>
  <c r="M11" i="24" s="1"/>
  <c r="N11" i="24" a="1"/>
  <c r="N11" i="24" s="1"/>
  <c r="D30" i="7" s="1"/>
  <c r="O11" i="24" a="1"/>
  <c r="O11" i="24" s="1"/>
  <c r="G30" i="7" s="1"/>
  <c r="P11" i="24" a="1"/>
  <c r="P11" i="24" s="1"/>
  <c r="J30" i="7" s="1"/>
  <c r="Q11" i="24" a="1"/>
  <c r="Q11" i="24" s="1"/>
  <c r="M30" i="7" s="1"/>
  <c r="N7" i="24" a="1"/>
  <c r="N7" i="24" s="1"/>
  <c r="O7" i="24" a="1"/>
  <c r="O7" i="24" s="1"/>
  <c r="G26" i="7" s="1"/>
  <c r="P7" i="24" a="1"/>
  <c r="P7" i="24" s="1"/>
  <c r="Q7" i="24" a="1"/>
  <c r="Q7" i="24" s="1"/>
  <c r="M26" i="7" s="1"/>
  <c r="M7" i="24" a="1"/>
  <c r="M7" i="24" s="1"/>
  <c r="I18" i="24" a="1"/>
  <c r="I18" i="24" s="1"/>
  <c r="C37" i="7" s="1"/>
  <c r="J18" i="24" a="1"/>
  <c r="J18" i="24" s="1"/>
  <c r="F37" i="7" s="1"/>
  <c r="K18" i="24" a="1"/>
  <c r="K18" i="24"/>
  <c r="I37" i="7" s="1"/>
  <c r="L18" i="24" a="1"/>
  <c r="L18" i="24" s="1"/>
  <c r="L37" i="7" s="1"/>
  <c r="H18" i="24" a="1"/>
  <c r="H18" i="24"/>
  <c r="H14" i="24" a="1"/>
  <c r="H14" i="24"/>
  <c r="I14" i="24" a="1"/>
  <c r="I14" i="24" s="1"/>
  <c r="J14" i="24" a="1"/>
  <c r="J14" i="24"/>
  <c r="F33" i="7" s="1"/>
  <c r="K14" i="24" a="1"/>
  <c r="K14" i="24" s="1"/>
  <c r="L14" i="24" a="1"/>
  <c r="L14" i="24" s="1"/>
  <c r="L33" i="7" s="1"/>
  <c r="H15" i="24" a="1"/>
  <c r="H15" i="24" s="1"/>
  <c r="I15" i="24" a="1"/>
  <c r="I15" i="24"/>
  <c r="C34" i="7" s="1"/>
  <c r="J15" i="24" a="1"/>
  <c r="J15" i="24" s="1"/>
  <c r="F34" i="7" s="1"/>
  <c r="K15" i="24" a="1"/>
  <c r="K15" i="24" s="1"/>
  <c r="I34" i="7" s="1"/>
  <c r="K34" i="7" s="1"/>
  <c r="L15" i="24" a="1"/>
  <c r="L15" i="24" s="1"/>
  <c r="L34" i="7" s="1"/>
  <c r="H16" i="24" a="1"/>
  <c r="H16" i="24" s="1"/>
  <c r="R16" i="24" s="1"/>
  <c r="I16" i="24" a="1"/>
  <c r="I16" i="24" s="1"/>
  <c r="C35" i="7" s="1"/>
  <c r="J16" i="24" a="1"/>
  <c r="J16" i="24" s="1"/>
  <c r="F35" i="7" s="1"/>
  <c r="K16" i="24" a="1"/>
  <c r="K16" i="24" s="1"/>
  <c r="I35" i="7" s="1"/>
  <c r="L16" i="24" a="1"/>
  <c r="L16" i="24" s="1"/>
  <c r="L35" i="7" s="1"/>
  <c r="H17" i="24" a="1"/>
  <c r="H17" i="24" s="1"/>
  <c r="R17" i="24" s="1"/>
  <c r="I17" i="24" a="1"/>
  <c r="I17" i="24" s="1"/>
  <c r="C36" i="7" s="1"/>
  <c r="J17" i="24" a="1"/>
  <c r="J17" i="24" s="1"/>
  <c r="F36" i="7" s="1"/>
  <c r="K17" i="24" a="1"/>
  <c r="K17" i="24" s="1"/>
  <c r="I36" i="7" s="1"/>
  <c r="L17" i="24" a="1"/>
  <c r="L17" i="24" s="1"/>
  <c r="L36" i="7" s="1"/>
  <c r="I13" i="24" a="1"/>
  <c r="I13" i="24" s="1"/>
  <c r="C32" i="7" s="1"/>
  <c r="J13" i="24" a="1"/>
  <c r="J13" i="24" s="1"/>
  <c r="F32" i="7" s="1"/>
  <c r="K13" i="24" a="1"/>
  <c r="K13" i="24" s="1"/>
  <c r="I32" i="7" s="1"/>
  <c r="L13" i="24" a="1"/>
  <c r="L13" i="24" s="1"/>
  <c r="L32" i="7" s="1"/>
  <c r="H13" i="24" a="1"/>
  <c r="H13" i="24" s="1"/>
  <c r="H8" i="24" a="1"/>
  <c r="H8" i="24" s="1"/>
  <c r="R8" i="24" s="1"/>
  <c r="I8" i="24" a="1"/>
  <c r="I8" i="24" s="1"/>
  <c r="C27" i="7" s="1"/>
  <c r="J8" i="24" a="1"/>
  <c r="J8" i="24"/>
  <c r="F27" i="7" s="1"/>
  <c r="K8" i="24" a="1"/>
  <c r="K8" i="24" s="1"/>
  <c r="I27" i="7" s="1"/>
  <c r="L8" i="24" a="1"/>
  <c r="L8" i="24" s="1"/>
  <c r="L27" i="7" s="1"/>
  <c r="H9" i="24" a="1"/>
  <c r="H9" i="24" s="1"/>
  <c r="I9" i="24" a="1"/>
  <c r="I9" i="24"/>
  <c r="C28" i="7" s="1"/>
  <c r="J9" i="24" a="1"/>
  <c r="J9" i="24" s="1"/>
  <c r="F28" i="7" s="1"/>
  <c r="K9" i="24" a="1"/>
  <c r="K9" i="24" s="1"/>
  <c r="I28" i="7" s="1"/>
  <c r="L9" i="24" a="1"/>
  <c r="L9" i="24" s="1"/>
  <c r="L28" i="7" s="1"/>
  <c r="H10" i="24" a="1"/>
  <c r="H10" i="24" s="1"/>
  <c r="I10" i="24" a="1"/>
  <c r="I10" i="24" s="1"/>
  <c r="C29" i="7" s="1"/>
  <c r="J10" i="24" a="1"/>
  <c r="J10" i="24" s="1"/>
  <c r="F29" i="7" s="1"/>
  <c r="K10" i="24" a="1"/>
  <c r="K10" i="24" s="1"/>
  <c r="I29" i="7" s="1"/>
  <c r="L10" i="24" a="1"/>
  <c r="L10" i="24"/>
  <c r="L29" i="7" s="1"/>
  <c r="H11" i="24" a="1"/>
  <c r="H11" i="24" s="1"/>
  <c r="I11" i="24" a="1"/>
  <c r="I11" i="24" s="1"/>
  <c r="C30" i="7" s="1"/>
  <c r="J11" i="24" a="1"/>
  <c r="J11" i="24" s="1"/>
  <c r="F30" i="7" s="1"/>
  <c r="K11" i="24" a="1"/>
  <c r="K11" i="24" s="1"/>
  <c r="I30" i="7" s="1"/>
  <c r="L11" i="24" a="1"/>
  <c r="L11" i="24" s="1"/>
  <c r="L30" i="7" s="1"/>
  <c r="I7" i="24" a="1"/>
  <c r="I7" i="24" s="1"/>
  <c r="C26" i="7" s="1"/>
  <c r="J7" i="24" a="1"/>
  <c r="J7" i="24" s="1"/>
  <c r="F26" i="7" s="1"/>
  <c r="K7" i="24" a="1"/>
  <c r="K7" i="24" s="1"/>
  <c r="I26" i="7" s="1"/>
  <c r="L7" i="24" a="1"/>
  <c r="L7" i="24" s="1"/>
  <c r="L26" i="7" s="1"/>
  <c r="H7" i="24" a="1"/>
  <c r="H7" i="24" s="1"/>
  <c r="Q13" i="31" a="1"/>
  <c r="Q13" i="31" s="1"/>
  <c r="P13" i="31" a="1"/>
  <c r="P13" i="31" s="1"/>
  <c r="O13" i="31" a="1"/>
  <c r="O13" i="31" s="1"/>
  <c r="N13" i="31" a="1"/>
  <c r="N13" i="31" s="1"/>
  <c r="M13" i="31" a="1"/>
  <c r="M13" i="31" s="1"/>
  <c r="Q12" i="31" a="1"/>
  <c r="Q12" i="31" s="1"/>
  <c r="P12" i="31" a="1"/>
  <c r="P12" i="31" s="1"/>
  <c r="O12" i="31" a="1"/>
  <c r="O12" i="31" s="1"/>
  <c r="N12" i="31" a="1"/>
  <c r="N12" i="31" s="1"/>
  <c r="M12" i="31" a="1"/>
  <c r="M12" i="31" s="1"/>
  <c r="Q11" i="31" a="1"/>
  <c r="Q11" i="31" s="1"/>
  <c r="P11" i="31" a="1"/>
  <c r="P11" i="31" s="1"/>
  <c r="J20" i="7" s="1"/>
  <c r="O11" i="31" a="1"/>
  <c r="O11" i="31" s="1"/>
  <c r="N11" i="31" a="1"/>
  <c r="N11" i="31" s="1"/>
  <c r="D20" i="7" s="1"/>
  <c r="M11" i="31" a="1"/>
  <c r="M11" i="31" s="1"/>
  <c r="N7" i="31" a="1"/>
  <c r="N7" i="31" s="1"/>
  <c r="O7" i="31" a="1"/>
  <c r="O7" i="31" s="1"/>
  <c r="P7" i="31" a="1"/>
  <c r="P7" i="31" s="1"/>
  <c r="Q7" i="31" a="1"/>
  <c r="Q7" i="31" s="1"/>
  <c r="N8" i="31" a="1"/>
  <c r="N8" i="31" s="1"/>
  <c r="O8" i="31" a="1"/>
  <c r="O8" i="31" s="1"/>
  <c r="P8" i="31" a="1"/>
  <c r="P8" i="31" s="1"/>
  <c r="Q8" i="31" a="1"/>
  <c r="Q8" i="31" s="1"/>
  <c r="N9" i="31" a="1"/>
  <c r="N9" i="31" s="1"/>
  <c r="O9" i="31" a="1"/>
  <c r="O9" i="31" s="1"/>
  <c r="P9" i="31" a="1"/>
  <c r="P9" i="31" s="1"/>
  <c r="Q9" i="31" a="1"/>
  <c r="Q9" i="31" s="1"/>
  <c r="M8" i="31" a="1"/>
  <c r="M8" i="31" s="1"/>
  <c r="M9" i="31" a="1"/>
  <c r="M9" i="31" s="1"/>
  <c r="M7" i="31" a="1"/>
  <c r="M7" i="31" s="1"/>
  <c r="H8" i="31" a="1"/>
  <c r="H8" i="31" s="1"/>
  <c r="I8" i="31" a="1"/>
  <c r="I8" i="31" s="1"/>
  <c r="J8" i="31" a="1"/>
  <c r="J8" i="31" s="1"/>
  <c r="K8" i="31" a="1"/>
  <c r="K8" i="31" s="1"/>
  <c r="L8" i="31" a="1"/>
  <c r="L8" i="31" s="1"/>
  <c r="H9" i="31" a="1"/>
  <c r="H9" i="31" s="1"/>
  <c r="I9" i="31" a="1"/>
  <c r="I9" i="31" s="1"/>
  <c r="J9" i="31" a="1"/>
  <c r="J9" i="31" s="1"/>
  <c r="K9" i="31" a="1"/>
  <c r="K9" i="31" s="1"/>
  <c r="L9" i="31" a="1"/>
  <c r="L9" i="31" s="1"/>
  <c r="H12" i="31" a="1"/>
  <c r="H12" i="31" s="1"/>
  <c r="I12" i="31" a="1"/>
  <c r="I12" i="31" s="1"/>
  <c r="J12" i="31" a="1"/>
  <c r="J12" i="31" s="1"/>
  <c r="K12" i="31" a="1"/>
  <c r="K12" i="31" s="1"/>
  <c r="L12" i="31" a="1"/>
  <c r="L12" i="31" s="1"/>
  <c r="H13" i="31" a="1"/>
  <c r="H13" i="31" s="1"/>
  <c r="I13" i="31" a="1"/>
  <c r="I13" i="31" s="1"/>
  <c r="J13" i="31" a="1"/>
  <c r="J13" i="31" s="1"/>
  <c r="K13" i="31" a="1"/>
  <c r="K13" i="31" s="1"/>
  <c r="L13" i="31" a="1"/>
  <c r="L13" i="31" s="1"/>
  <c r="I11" i="31" a="1"/>
  <c r="I11" i="31" s="1"/>
  <c r="J11" i="31" a="1"/>
  <c r="J11" i="31" s="1"/>
  <c r="K11" i="31" a="1"/>
  <c r="K11" i="31" s="1"/>
  <c r="L11" i="31" a="1"/>
  <c r="L11" i="31" s="1"/>
  <c r="H11" i="31" a="1"/>
  <c r="H11" i="31" s="1"/>
  <c r="I7" i="31" a="1"/>
  <c r="I7" i="31" s="1"/>
  <c r="J7" i="31" a="1"/>
  <c r="J7" i="31" s="1"/>
  <c r="K7" i="31" a="1"/>
  <c r="K7" i="31" s="1"/>
  <c r="L7" i="31" a="1"/>
  <c r="L7" i="31" s="1"/>
  <c r="H7" i="31" a="1"/>
  <c r="H7" i="31" s="1"/>
  <c r="C4" i="7"/>
  <c r="C3" i="7"/>
  <c r="N17" i="28"/>
  <c r="E27" i="33" l="1"/>
  <c r="D39" i="34"/>
  <c r="L19" i="34"/>
  <c r="K19" i="34"/>
  <c r="F19" i="34"/>
  <c r="F39" i="34"/>
  <c r="N19" i="34"/>
  <c r="M19" i="34"/>
  <c r="G19" i="34"/>
  <c r="E19" i="34"/>
  <c r="F5" i="32"/>
  <c r="H5" i="32"/>
  <c r="D19" i="34"/>
  <c r="L16" i="7"/>
  <c r="G5" i="34"/>
  <c r="E5" i="34"/>
  <c r="D5" i="34"/>
  <c r="L6" i="7"/>
  <c r="I6" i="7"/>
  <c r="F6" i="7"/>
  <c r="E39" i="34"/>
  <c r="G5" i="32"/>
  <c r="I16" i="7"/>
  <c r="F5" i="34"/>
  <c r="F16" i="7"/>
  <c r="C16" i="7"/>
  <c r="I5" i="32"/>
  <c r="C6" i="7"/>
  <c r="G39" i="34"/>
  <c r="H36" i="7"/>
  <c r="K27" i="7"/>
  <c r="H27" i="33"/>
  <c r="G27" i="33"/>
  <c r="N18" i="28"/>
  <c r="F27" i="33"/>
  <c r="K55" i="7"/>
  <c r="K58" i="7"/>
  <c r="E6" i="30"/>
  <c r="D6" i="30"/>
  <c r="N48" i="7"/>
  <c r="E50" i="7"/>
  <c r="H56" i="7"/>
  <c r="H45" i="7"/>
  <c r="K51" i="7"/>
  <c r="N54" i="7"/>
  <c r="H53" i="7"/>
  <c r="H52" i="7"/>
  <c r="H47" i="7"/>
  <c r="N59" i="7"/>
  <c r="E36" i="7"/>
  <c r="N65" i="7"/>
  <c r="K46" i="7"/>
  <c r="N52" i="7"/>
  <c r="E54" i="7"/>
  <c r="E48" i="7"/>
  <c r="H54" i="7"/>
  <c r="E45" i="7"/>
  <c r="H51" i="7"/>
  <c r="K57" i="7"/>
  <c r="N50" i="7"/>
  <c r="H58" i="7"/>
  <c r="J76" i="7"/>
  <c r="K49" i="7"/>
  <c r="N55" i="7"/>
  <c r="E57" i="7"/>
  <c r="E65" i="7"/>
  <c r="N49" i="7"/>
  <c r="E51" i="7"/>
  <c r="H57" i="7"/>
  <c r="H65" i="7"/>
  <c r="E59" i="7"/>
  <c r="K45" i="7"/>
  <c r="N60" i="7"/>
  <c r="K43" i="7"/>
  <c r="H64" i="7"/>
  <c r="F26" i="30"/>
  <c r="N64" i="7"/>
  <c r="K64" i="7"/>
  <c r="F6" i="30"/>
  <c r="D26" i="30"/>
  <c r="H6" i="30"/>
  <c r="E26" i="30"/>
  <c r="J6" i="30"/>
  <c r="G26" i="30"/>
  <c r="K6" i="30"/>
  <c r="H26" i="30"/>
  <c r="F62" i="7"/>
  <c r="H62" i="7" s="1"/>
  <c r="I26" i="30"/>
  <c r="N57" i="7"/>
  <c r="J26" i="30"/>
  <c r="N51" i="7"/>
  <c r="E53" i="7"/>
  <c r="I76" i="7"/>
  <c r="K63" i="7"/>
  <c r="E58" i="7"/>
  <c r="J9" i="30"/>
  <c r="H49" i="7"/>
  <c r="E42" i="7"/>
  <c r="K50" i="7"/>
  <c r="H59" i="7"/>
  <c r="N53" i="7"/>
  <c r="G42" i="7"/>
  <c r="H42" i="7" s="1"/>
  <c r="E43" i="7"/>
  <c r="H50" i="7"/>
  <c r="N62" i="7"/>
  <c r="E64" i="7"/>
  <c r="E60" i="7"/>
  <c r="H43" i="7"/>
  <c r="D62" i="7"/>
  <c r="E62" i="7" s="1"/>
  <c r="K53" i="7"/>
  <c r="K47" i="7"/>
  <c r="H60" i="7"/>
  <c r="N56" i="7"/>
  <c r="G6" i="30"/>
  <c r="E52" i="7"/>
  <c r="K56" i="7"/>
  <c r="E47" i="7"/>
  <c r="I6" i="30"/>
  <c r="D9" i="30"/>
  <c r="N47" i="7"/>
  <c r="E49" i="7"/>
  <c r="H55" i="7"/>
  <c r="K60" i="7"/>
  <c r="E55" i="7"/>
  <c r="E63" i="7"/>
  <c r="C76" i="7"/>
  <c r="H46" i="7"/>
  <c r="K52" i="7"/>
  <c r="D76" i="7"/>
  <c r="F76" i="7"/>
  <c r="H63" i="7"/>
  <c r="G76" i="7"/>
  <c r="K26" i="30"/>
  <c r="L26" i="30"/>
  <c r="K59" i="7"/>
  <c r="N43" i="7"/>
  <c r="L9" i="30"/>
  <c r="L76" i="7"/>
  <c r="N63" i="7"/>
  <c r="K62" i="7"/>
  <c r="N58" i="7"/>
  <c r="H48" i="7"/>
  <c r="K54" i="7"/>
  <c r="M76" i="7"/>
  <c r="E56" i="7"/>
  <c r="K65" i="7"/>
  <c r="N33" i="7"/>
  <c r="U14" i="24"/>
  <c r="R10" i="24"/>
  <c r="U18" i="24"/>
  <c r="U7" i="24"/>
  <c r="R18" i="24"/>
  <c r="T18" i="24"/>
  <c r="N36" i="7"/>
  <c r="K36" i="7"/>
  <c r="R14" i="24"/>
  <c r="S16" i="24"/>
  <c r="R9" i="24"/>
  <c r="T16" i="24"/>
  <c r="S9" i="24"/>
  <c r="R7" i="24"/>
  <c r="B49" i="34"/>
  <c r="B57" i="34"/>
  <c r="B73" i="34"/>
  <c r="B53" i="32"/>
  <c r="B42" i="32"/>
  <c r="B65" i="34"/>
  <c r="B20" i="32"/>
  <c r="B31" i="32"/>
  <c r="M46" i="7"/>
  <c r="N46" i="7" s="1"/>
  <c r="E9" i="30"/>
  <c r="H9" i="30"/>
  <c r="F9" i="30"/>
  <c r="J48" i="7"/>
  <c r="K48" i="7" s="1"/>
  <c r="G9" i="30"/>
  <c r="I9" i="30"/>
  <c r="K9" i="30"/>
  <c r="L6" i="30"/>
  <c r="L42" i="7"/>
  <c r="N42" i="7" s="1"/>
  <c r="J42" i="7"/>
  <c r="K42" i="7" s="1"/>
  <c r="H33" i="7"/>
  <c r="K28" i="7"/>
  <c r="N35" i="7"/>
  <c r="M12" i="24"/>
  <c r="E32" i="7"/>
  <c r="N30" i="7"/>
  <c r="E29" i="7"/>
  <c r="N28" i="7"/>
  <c r="H28" i="7"/>
  <c r="H26" i="7"/>
  <c r="U16" i="24"/>
  <c r="M6" i="24"/>
  <c r="K29" i="7"/>
  <c r="I33" i="7"/>
  <c r="K33" i="7" s="1"/>
  <c r="E27" i="7"/>
  <c r="E30" i="7"/>
  <c r="R13" i="24"/>
  <c r="N26" i="7"/>
  <c r="R11" i="24"/>
  <c r="T8" i="24"/>
  <c r="R15" i="24"/>
  <c r="H32" i="7"/>
  <c r="S7" i="24"/>
  <c r="K30" i="7"/>
  <c r="H30" i="7"/>
  <c r="S14" i="24"/>
  <c r="C33" i="7"/>
  <c r="E33" i="7" s="1"/>
  <c r="N27" i="7"/>
  <c r="N32" i="7"/>
  <c r="T15" i="24"/>
  <c r="V14" i="24"/>
  <c r="U13" i="24"/>
  <c r="S11" i="24"/>
  <c r="T13" i="24"/>
  <c r="T14" i="24"/>
  <c r="V15" i="24"/>
  <c r="V13" i="24"/>
  <c r="J26" i="7"/>
  <c r="K26" i="7" s="1"/>
  <c r="J32" i="7"/>
  <c r="K32" i="7" s="1"/>
  <c r="J35" i="7"/>
  <c r="K35" i="7" s="1"/>
  <c r="D35" i="7"/>
  <c r="E35" i="7" s="1"/>
  <c r="V10" i="24"/>
  <c r="V17" i="24"/>
  <c r="G34" i="7"/>
  <c r="H34" i="7" s="1"/>
  <c r="U17" i="24"/>
  <c r="S13" i="24"/>
  <c r="D26" i="7"/>
  <c r="E26" i="7" s="1"/>
  <c r="U15" i="24"/>
  <c r="M34" i="7"/>
  <c r="N34" i="7" s="1"/>
  <c r="T17" i="24"/>
  <c r="D28" i="7"/>
  <c r="E28" i="7" s="1"/>
  <c r="S15" i="24"/>
  <c r="S17" i="24"/>
  <c r="D34" i="7"/>
  <c r="E34" i="7" s="1"/>
  <c r="H27" i="7"/>
  <c r="M29" i="7"/>
  <c r="N29" i="7" s="1"/>
  <c r="G35" i="7"/>
  <c r="H35" i="7" s="1"/>
  <c r="H29" i="7"/>
  <c r="V9" i="24"/>
  <c r="V16" i="24"/>
  <c r="S8" i="24"/>
  <c r="T9" i="24"/>
  <c r="U9" i="24"/>
  <c r="T10" i="24"/>
  <c r="U10" i="24"/>
  <c r="T11" i="24"/>
  <c r="U11" i="24"/>
  <c r="V11" i="24"/>
  <c r="V18" i="24"/>
  <c r="Q6" i="24"/>
  <c r="V7" i="24"/>
  <c r="V8" i="24"/>
  <c r="P6" i="24"/>
  <c r="J37" i="7"/>
  <c r="K37" i="7" s="1"/>
  <c r="U8" i="24"/>
  <c r="T7" i="24"/>
  <c r="G37" i="7"/>
  <c r="H37" i="7" s="1"/>
  <c r="O6" i="24"/>
  <c r="N6" i="24"/>
  <c r="N37" i="7"/>
  <c r="S18" i="24"/>
  <c r="S10" i="24"/>
  <c r="E37" i="7"/>
  <c r="H12" i="24"/>
  <c r="R12" i="24" s="1"/>
  <c r="L12" i="24"/>
  <c r="K12" i="24"/>
  <c r="J12" i="24"/>
  <c r="I12" i="24"/>
  <c r="L6" i="24"/>
  <c r="K6" i="24"/>
  <c r="H6" i="24"/>
  <c r="J6" i="24"/>
  <c r="I6" i="24"/>
  <c r="R7" i="31"/>
  <c r="R8" i="31"/>
  <c r="H6" i="31"/>
  <c r="R9" i="31"/>
  <c r="S12" i="31"/>
  <c r="N10" i="31"/>
  <c r="S9" i="31"/>
  <c r="J21" i="7"/>
  <c r="U12" i="31"/>
  <c r="P10" i="31"/>
  <c r="M20" i="7"/>
  <c r="Q10" i="31"/>
  <c r="G20" i="7"/>
  <c r="O10" i="31"/>
  <c r="G21" i="7"/>
  <c r="V13" i="31"/>
  <c r="G22" i="7"/>
  <c r="D22" i="7"/>
  <c r="M22" i="7"/>
  <c r="M21" i="7"/>
  <c r="J22" i="7"/>
  <c r="R12" i="31"/>
  <c r="M10" i="31"/>
  <c r="S8" i="31"/>
  <c r="D21" i="7"/>
  <c r="Q6" i="31"/>
  <c r="M19" i="7"/>
  <c r="P6" i="31"/>
  <c r="J19" i="7"/>
  <c r="O6" i="31"/>
  <c r="G19" i="7"/>
  <c r="D19" i="7"/>
  <c r="N6" i="31"/>
  <c r="U9" i="31"/>
  <c r="T9" i="31"/>
  <c r="V8" i="31"/>
  <c r="T8" i="31"/>
  <c r="T7" i="31"/>
  <c r="V9" i="31"/>
  <c r="R13" i="31"/>
  <c r="M6" i="31"/>
  <c r="U8" i="31"/>
  <c r="I21" i="7"/>
  <c r="U13" i="31"/>
  <c r="I22" i="7"/>
  <c r="F22" i="7"/>
  <c r="T13" i="31"/>
  <c r="C22" i="7"/>
  <c r="S13" i="31"/>
  <c r="L21" i="7"/>
  <c r="V12" i="31"/>
  <c r="T12" i="31"/>
  <c r="F21" i="7"/>
  <c r="C21" i="7"/>
  <c r="L22" i="7"/>
  <c r="I10" i="31"/>
  <c r="S11" i="31"/>
  <c r="C20" i="7"/>
  <c r="V11" i="31"/>
  <c r="L10" i="31"/>
  <c r="L20" i="7"/>
  <c r="U11" i="31"/>
  <c r="K10" i="31"/>
  <c r="I20" i="7"/>
  <c r="T11" i="31"/>
  <c r="J10" i="31"/>
  <c r="F20" i="7"/>
  <c r="H10" i="31"/>
  <c r="R11" i="31"/>
  <c r="S7" i="31"/>
  <c r="C19" i="7"/>
  <c r="I6" i="31"/>
  <c r="L6" i="31"/>
  <c r="L19" i="7"/>
  <c r="V7" i="31"/>
  <c r="U7" i="31"/>
  <c r="I19" i="7"/>
  <c r="K6" i="31"/>
  <c r="J6" i="31"/>
  <c r="F19" i="7"/>
  <c r="F34" i="28"/>
  <c r="E34" i="28"/>
  <c r="G35" i="28"/>
  <c r="H55" i="32"/>
  <c r="E74" i="34" s="1"/>
  <c r="H44" i="32"/>
  <c r="D66" i="34" s="1"/>
  <c r="C56" i="32"/>
  <c r="H56" i="32" s="1"/>
  <c r="E75" i="34" s="1"/>
  <c r="C47" i="32"/>
  <c r="H47" i="32" s="1"/>
  <c r="E69" i="34" s="1"/>
  <c r="C48" i="32"/>
  <c r="H48" i="32" s="1"/>
  <c r="D70" i="34" s="1"/>
  <c r="C45" i="32"/>
  <c r="H45" i="32" s="1"/>
  <c r="H33" i="32"/>
  <c r="E58" i="34" s="1"/>
  <c r="F35" i="28"/>
  <c r="E35" i="28"/>
  <c r="D28" i="28"/>
  <c r="G42" i="34"/>
  <c r="F42" i="34"/>
  <c r="E42" i="34"/>
  <c r="D42" i="34"/>
  <c r="F41" i="28"/>
  <c r="J41" i="28"/>
  <c r="N41" i="28"/>
  <c r="O41" i="28"/>
  <c r="P41" i="28"/>
  <c r="F42" i="28"/>
  <c r="J42" i="28"/>
  <c r="N42" i="28"/>
  <c r="O42" i="28"/>
  <c r="P42" i="28"/>
  <c r="F43" i="28"/>
  <c r="J43" i="28"/>
  <c r="N43" i="28"/>
  <c r="O43" i="28"/>
  <c r="P43" i="28"/>
  <c r="F44" i="28"/>
  <c r="J44" i="28"/>
  <c r="N44" i="28"/>
  <c r="O44" i="28"/>
  <c r="P44" i="28"/>
  <c r="F45" i="28"/>
  <c r="J45" i="28"/>
  <c r="N45" i="28"/>
  <c r="O45" i="28"/>
  <c r="P45" i="28"/>
  <c r="F46" i="28"/>
  <c r="J46" i="28"/>
  <c r="N46" i="28"/>
  <c r="O46" i="28"/>
  <c r="P46" i="28"/>
  <c r="F47" i="28"/>
  <c r="J47" i="28"/>
  <c r="N47" i="28"/>
  <c r="O47" i="28"/>
  <c r="P47" i="28"/>
  <c r="C48" i="28"/>
  <c r="D48" i="28"/>
  <c r="G48" i="28"/>
  <c r="H48" i="28"/>
  <c r="K48" i="28"/>
  <c r="L48" i="28"/>
  <c r="C3" i="32"/>
  <c r="C3" i="34"/>
  <c r="M7" i="29"/>
  <c r="M12" i="7" s="1"/>
  <c r="L7" i="29"/>
  <c r="L12" i="7" s="1"/>
  <c r="K7" i="29"/>
  <c r="J12" i="7" s="1"/>
  <c r="J7" i="29"/>
  <c r="I12" i="7" s="1"/>
  <c r="I7" i="29"/>
  <c r="G12" i="7" s="1"/>
  <c r="H7" i="29"/>
  <c r="F12" i="7" s="1"/>
  <c r="G7" i="29"/>
  <c r="D12" i="7" s="1"/>
  <c r="F7" i="29"/>
  <c r="C12" i="7" s="1"/>
  <c r="M6" i="29"/>
  <c r="M11" i="7" s="1"/>
  <c r="L6" i="29"/>
  <c r="L11" i="7" s="1"/>
  <c r="N11" i="7" s="1"/>
  <c r="K6" i="29"/>
  <c r="J11" i="7" s="1"/>
  <c r="J6" i="29"/>
  <c r="I11" i="7" s="1"/>
  <c r="K11" i="7" s="1"/>
  <c r="I6" i="29"/>
  <c r="G11" i="7" s="1"/>
  <c r="H6" i="29"/>
  <c r="F11" i="7" s="1"/>
  <c r="G6" i="29"/>
  <c r="D11" i="7" s="1"/>
  <c r="F6" i="29"/>
  <c r="C11" i="7" s="1"/>
  <c r="E7" i="29"/>
  <c r="E6" i="29"/>
  <c r="M61" i="30"/>
  <c r="N61" i="30"/>
  <c r="O61" i="30"/>
  <c r="P61" i="30"/>
  <c r="M62" i="30"/>
  <c r="N62" i="30"/>
  <c r="N25" i="30" s="1"/>
  <c r="O62" i="30"/>
  <c r="O25" i="30" s="1"/>
  <c r="P62" i="30"/>
  <c r="M63" i="30"/>
  <c r="N63" i="30"/>
  <c r="O63" i="30"/>
  <c r="P63" i="30"/>
  <c r="M64" i="30"/>
  <c r="N64" i="30"/>
  <c r="O64" i="30"/>
  <c r="P64" i="30"/>
  <c r="M65" i="30"/>
  <c r="N65" i="30"/>
  <c r="O65" i="30"/>
  <c r="P65" i="30"/>
  <c r="M66" i="30"/>
  <c r="N66" i="30"/>
  <c r="O66" i="30"/>
  <c r="P66" i="30"/>
  <c r="M67" i="30"/>
  <c r="N67" i="30"/>
  <c r="O67" i="30"/>
  <c r="P67" i="30"/>
  <c r="M68" i="30"/>
  <c r="N68" i="30"/>
  <c r="O68" i="30"/>
  <c r="P68" i="30"/>
  <c r="M69" i="30"/>
  <c r="N69" i="30"/>
  <c r="O69" i="30"/>
  <c r="P69" i="30"/>
  <c r="M70" i="30"/>
  <c r="N70" i="30"/>
  <c r="O70" i="30"/>
  <c r="P70" i="30"/>
  <c r="M71" i="30"/>
  <c r="N71" i="30"/>
  <c r="O71" i="30"/>
  <c r="P71" i="30"/>
  <c r="M72" i="30"/>
  <c r="N72" i="30"/>
  <c r="O72" i="30"/>
  <c r="P72" i="30"/>
  <c r="M73" i="30"/>
  <c r="N73" i="30"/>
  <c r="O73" i="30"/>
  <c r="P73" i="30"/>
  <c r="M74" i="30"/>
  <c r="N74" i="30"/>
  <c r="O74" i="30"/>
  <c r="P74" i="30"/>
  <c r="M75" i="30"/>
  <c r="N75" i="30"/>
  <c r="O75" i="30"/>
  <c r="P75" i="30"/>
  <c r="M76" i="30"/>
  <c r="N76" i="30"/>
  <c r="O76" i="30"/>
  <c r="P76" i="30"/>
  <c r="M77" i="30"/>
  <c r="N77" i="30"/>
  <c r="O77" i="30"/>
  <c r="P77" i="30"/>
  <c r="M78" i="30"/>
  <c r="N78" i="30"/>
  <c r="O78" i="30"/>
  <c r="P78" i="30"/>
  <c r="M79" i="30"/>
  <c r="N79" i="30"/>
  <c r="O79" i="30"/>
  <c r="P79" i="30"/>
  <c r="M80" i="30"/>
  <c r="N80" i="30"/>
  <c r="O80" i="30"/>
  <c r="P80" i="30"/>
  <c r="M81" i="30"/>
  <c r="N81" i="30"/>
  <c r="O81" i="30"/>
  <c r="P81" i="30"/>
  <c r="M82" i="30"/>
  <c r="N82" i="30"/>
  <c r="O82" i="30"/>
  <c r="P82" i="30"/>
  <c r="M83" i="30"/>
  <c r="N83" i="30"/>
  <c r="O83" i="30"/>
  <c r="P83" i="30"/>
  <c r="M84" i="30"/>
  <c r="N84" i="30"/>
  <c r="O84" i="30"/>
  <c r="P84" i="30"/>
  <c r="M85" i="30"/>
  <c r="N85" i="30"/>
  <c r="O85" i="30"/>
  <c r="P85" i="30"/>
  <c r="M86" i="30"/>
  <c r="N86" i="30"/>
  <c r="O86" i="30"/>
  <c r="P86" i="30"/>
  <c r="M87" i="30"/>
  <c r="N87" i="30"/>
  <c r="O87" i="30"/>
  <c r="P87" i="30"/>
  <c r="M88" i="30"/>
  <c r="N88" i="30"/>
  <c r="O88" i="30"/>
  <c r="P88" i="30"/>
  <c r="M89" i="30"/>
  <c r="N89" i="30"/>
  <c r="O89" i="30"/>
  <c r="P89" i="30"/>
  <c r="M90" i="30"/>
  <c r="N90" i="30"/>
  <c r="O90" i="30"/>
  <c r="P90" i="30"/>
  <c r="M91" i="30"/>
  <c r="N91" i="30"/>
  <c r="O91" i="30"/>
  <c r="P91" i="30"/>
  <c r="M92" i="30"/>
  <c r="N92" i="30"/>
  <c r="O92" i="30"/>
  <c r="P92" i="30"/>
  <c r="M93" i="30"/>
  <c r="N93" i="30"/>
  <c r="O93" i="30"/>
  <c r="P93" i="30"/>
  <c r="M94" i="30"/>
  <c r="N94" i="30"/>
  <c r="O94" i="30"/>
  <c r="P94" i="30"/>
  <c r="M95" i="30"/>
  <c r="N95" i="30"/>
  <c r="O95" i="30"/>
  <c r="P95" i="30"/>
  <c r="M96" i="30"/>
  <c r="N96" i="30"/>
  <c r="O96" i="30"/>
  <c r="P96" i="30"/>
  <c r="M97" i="30"/>
  <c r="N97" i="30"/>
  <c r="O97" i="30"/>
  <c r="P97" i="30"/>
  <c r="M98" i="30"/>
  <c r="N98" i="30"/>
  <c r="O98" i="30"/>
  <c r="P98" i="30"/>
  <c r="M99" i="30"/>
  <c r="N99" i="30"/>
  <c r="O99" i="30"/>
  <c r="P99" i="30"/>
  <c r="M100" i="30"/>
  <c r="N100" i="30"/>
  <c r="O100" i="30"/>
  <c r="P100" i="30"/>
  <c r="M101" i="30"/>
  <c r="N101" i="30"/>
  <c r="O101" i="30"/>
  <c r="P101" i="30"/>
  <c r="M102" i="30"/>
  <c r="N102" i="30"/>
  <c r="O102" i="30"/>
  <c r="P102" i="30"/>
  <c r="M103" i="30"/>
  <c r="N103" i="30"/>
  <c r="O103" i="30"/>
  <c r="P103" i="30"/>
  <c r="G6" i="31"/>
  <c r="F6" i="31"/>
  <c r="E6" i="31"/>
  <c r="R100" i="24"/>
  <c r="S100" i="24"/>
  <c r="T100" i="24"/>
  <c r="U100" i="24"/>
  <c r="V100" i="24"/>
  <c r="R101" i="24"/>
  <c r="S101" i="24"/>
  <c r="T101" i="24"/>
  <c r="U101" i="24"/>
  <c r="V101" i="24"/>
  <c r="R102" i="24"/>
  <c r="S102" i="24"/>
  <c r="T102" i="24"/>
  <c r="U102" i="24"/>
  <c r="V102" i="24"/>
  <c r="R103" i="24"/>
  <c r="S103" i="24"/>
  <c r="T103" i="24"/>
  <c r="U103" i="24"/>
  <c r="V103" i="24"/>
  <c r="R104" i="24"/>
  <c r="S104" i="24"/>
  <c r="T104" i="24"/>
  <c r="U104" i="24"/>
  <c r="V104" i="24"/>
  <c r="R105" i="24"/>
  <c r="S105" i="24"/>
  <c r="T105" i="24"/>
  <c r="U105" i="24"/>
  <c r="V105" i="24"/>
  <c r="R106" i="24"/>
  <c r="S106" i="24"/>
  <c r="T106" i="24"/>
  <c r="U106" i="24"/>
  <c r="V106" i="24"/>
  <c r="R107" i="24"/>
  <c r="S107" i="24"/>
  <c r="T107" i="24"/>
  <c r="U107" i="24"/>
  <c r="V107" i="24"/>
  <c r="R108" i="24"/>
  <c r="S108" i="24"/>
  <c r="T108" i="24"/>
  <c r="U108" i="24"/>
  <c r="V108" i="24"/>
  <c r="R109" i="24"/>
  <c r="S109" i="24"/>
  <c r="T109" i="24"/>
  <c r="U109" i="24"/>
  <c r="V109" i="24"/>
  <c r="E6" i="24"/>
  <c r="F6" i="24"/>
  <c r="G6" i="24"/>
  <c r="D3" i="31"/>
  <c r="D3" i="24"/>
  <c r="C3" i="30"/>
  <c r="C3" i="29"/>
  <c r="N18" i="29"/>
  <c r="N6" i="29" s="1"/>
  <c r="O18" i="29"/>
  <c r="O6" i="29" s="1"/>
  <c r="P18" i="29"/>
  <c r="P6" i="29" s="1"/>
  <c r="Q18" i="29"/>
  <c r="Q6" i="29" s="1"/>
  <c r="N19" i="29"/>
  <c r="O19" i="29"/>
  <c r="P19" i="29"/>
  <c r="Q19" i="29"/>
  <c r="N20" i="29"/>
  <c r="O20" i="29"/>
  <c r="P20" i="29"/>
  <c r="Q20" i="29"/>
  <c r="N21" i="29"/>
  <c r="O21" i="29"/>
  <c r="P21" i="29"/>
  <c r="Q21" i="29"/>
  <c r="N22" i="29"/>
  <c r="O22" i="29"/>
  <c r="P22" i="29"/>
  <c r="Q22" i="29"/>
  <c r="N23" i="29"/>
  <c r="O23" i="29"/>
  <c r="P23" i="29"/>
  <c r="Q23" i="29"/>
  <c r="N24" i="29"/>
  <c r="O24" i="29"/>
  <c r="P24" i="29"/>
  <c r="Q24" i="29"/>
  <c r="N25" i="29"/>
  <c r="O25" i="29"/>
  <c r="P25" i="29"/>
  <c r="Q25" i="29"/>
  <c r="N26" i="29"/>
  <c r="O26" i="29"/>
  <c r="P26" i="29"/>
  <c r="Q26" i="29"/>
  <c r="N27" i="29"/>
  <c r="O27" i="29"/>
  <c r="P27" i="29"/>
  <c r="Q27" i="29"/>
  <c r="N28" i="29"/>
  <c r="O28" i="29"/>
  <c r="P28" i="29"/>
  <c r="Q28" i="29"/>
  <c r="N29" i="29"/>
  <c r="O29" i="29"/>
  <c r="P29" i="29"/>
  <c r="Q29" i="29"/>
  <c r="N30" i="29"/>
  <c r="O30" i="29"/>
  <c r="P30" i="29"/>
  <c r="Q30" i="29"/>
  <c r="N31" i="29"/>
  <c r="O31" i="29"/>
  <c r="P31" i="29"/>
  <c r="Q31" i="29"/>
  <c r="N32" i="29"/>
  <c r="O32" i="29"/>
  <c r="P32" i="29"/>
  <c r="Q32" i="29"/>
  <c r="N33" i="29"/>
  <c r="O33" i="29"/>
  <c r="P33" i="29"/>
  <c r="Q33" i="29"/>
  <c r="N34" i="29"/>
  <c r="O34" i="29"/>
  <c r="P34" i="29"/>
  <c r="Q34" i="29"/>
  <c r="N65" i="29"/>
  <c r="O65" i="29"/>
  <c r="P65" i="29"/>
  <c r="Q65" i="29"/>
  <c r="N66" i="29"/>
  <c r="O66" i="29"/>
  <c r="P66" i="29"/>
  <c r="Q66" i="29"/>
  <c r="N67" i="29"/>
  <c r="O67" i="29"/>
  <c r="P67" i="29"/>
  <c r="Q67" i="29"/>
  <c r="N68" i="29"/>
  <c r="O68" i="29"/>
  <c r="P68" i="29"/>
  <c r="Q68" i="29"/>
  <c r="N69" i="29"/>
  <c r="O69" i="29"/>
  <c r="P69" i="29"/>
  <c r="Q69" i="29"/>
  <c r="N70" i="29"/>
  <c r="O70" i="29"/>
  <c r="P70" i="29"/>
  <c r="Q70" i="29"/>
  <c r="N71" i="29"/>
  <c r="O71" i="29"/>
  <c r="P71" i="29"/>
  <c r="Q71" i="29"/>
  <c r="N72" i="29"/>
  <c r="O72" i="29"/>
  <c r="P72" i="29"/>
  <c r="Q72" i="29"/>
  <c r="N73" i="29"/>
  <c r="O73" i="29"/>
  <c r="P73" i="29"/>
  <c r="Q73" i="29"/>
  <c r="N74" i="29"/>
  <c r="O74" i="29"/>
  <c r="P74" i="29"/>
  <c r="Q74" i="29"/>
  <c r="N75" i="29"/>
  <c r="O75" i="29"/>
  <c r="P75" i="29"/>
  <c r="Q75" i="29"/>
  <c r="N76" i="29"/>
  <c r="O76" i="29"/>
  <c r="P76" i="29"/>
  <c r="Q76" i="29"/>
  <c r="N77" i="29"/>
  <c r="O77" i="29"/>
  <c r="P77" i="29"/>
  <c r="Q77" i="29"/>
  <c r="N78" i="29"/>
  <c r="O78" i="29"/>
  <c r="P78" i="29"/>
  <c r="Q78" i="29"/>
  <c r="N79" i="29"/>
  <c r="O79" i="29"/>
  <c r="P79" i="29"/>
  <c r="Q79" i="29"/>
  <c r="N80" i="29"/>
  <c r="O80" i="29"/>
  <c r="P80" i="29"/>
  <c r="Q80" i="29"/>
  <c r="N81" i="29"/>
  <c r="O81" i="29"/>
  <c r="P81" i="29"/>
  <c r="Q81" i="29"/>
  <c r="N82" i="29"/>
  <c r="O82" i="29"/>
  <c r="P82" i="29"/>
  <c r="Q82" i="29"/>
  <c r="N83" i="29"/>
  <c r="O83" i="29"/>
  <c r="P83" i="29"/>
  <c r="Q83" i="29"/>
  <c r="N84" i="29"/>
  <c r="O84" i="29"/>
  <c r="P84" i="29"/>
  <c r="Q84" i="29"/>
  <c r="N85" i="29"/>
  <c r="O85" i="29"/>
  <c r="P85" i="29"/>
  <c r="Q85" i="29"/>
  <c r="N86" i="29"/>
  <c r="O86" i="29"/>
  <c r="P86" i="29"/>
  <c r="Q86" i="29"/>
  <c r="N87" i="29"/>
  <c r="O87" i="29"/>
  <c r="P87" i="29"/>
  <c r="Q87" i="29"/>
  <c r="N88" i="29"/>
  <c r="O88" i="29"/>
  <c r="P88" i="29"/>
  <c r="Q88" i="29"/>
  <c r="N89" i="29"/>
  <c r="O89" i="29"/>
  <c r="P89" i="29"/>
  <c r="Q89" i="29"/>
  <c r="N90" i="29"/>
  <c r="O90" i="29"/>
  <c r="P90" i="29"/>
  <c r="Q90" i="29"/>
  <c r="N91" i="29"/>
  <c r="O91" i="29"/>
  <c r="P91" i="29"/>
  <c r="Q91" i="29"/>
  <c r="N92" i="29"/>
  <c r="O92" i="29"/>
  <c r="P92" i="29"/>
  <c r="Q92" i="29"/>
  <c r="N93" i="29"/>
  <c r="O93" i="29"/>
  <c r="P93" i="29"/>
  <c r="Q93" i="29"/>
  <c r="N94" i="29"/>
  <c r="O94" i="29"/>
  <c r="P94" i="29"/>
  <c r="Q94" i="29"/>
  <c r="R21" i="31"/>
  <c r="S21" i="31"/>
  <c r="T21" i="31"/>
  <c r="U21" i="31"/>
  <c r="V21" i="31"/>
  <c r="R22" i="31"/>
  <c r="S22" i="31"/>
  <c r="T22" i="31"/>
  <c r="U22" i="31"/>
  <c r="V22" i="31"/>
  <c r="R23" i="31"/>
  <c r="S23" i="31"/>
  <c r="T23" i="31"/>
  <c r="U23" i="31"/>
  <c r="V23" i="31"/>
  <c r="R24" i="31"/>
  <c r="S24" i="31"/>
  <c r="T24" i="31"/>
  <c r="U24" i="31"/>
  <c r="V24" i="31"/>
  <c r="R25" i="31"/>
  <c r="S25" i="31"/>
  <c r="T25" i="31"/>
  <c r="U25" i="31"/>
  <c r="V25" i="31"/>
  <c r="R26" i="31"/>
  <c r="S26" i="31"/>
  <c r="T26" i="31"/>
  <c r="U26" i="31"/>
  <c r="V26" i="31"/>
  <c r="R27" i="31"/>
  <c r="S27" i="31"/>
  <c r="T27" i="31"/>
  <c r="U27" i="31"/>
  <c r="V27" i="31"/>
  <c r="R28" i="31"/>
  <c r="S28" i="31"/>
  <c r="T28" i="31"/>
  <c r="U28" i="31"/>
  <c r="V28" i="31"/>
  <c r="R29" i="31"/>
  <c r="S29" i="31"/>
  <c r="T29" i="31"/>
  <c r="U29" i="31"/>
  <c r="V29" i="31"/>
  <c r="R30" i="31"/>
  <c r="S30" i="31"/>
  <c r="T30" i="31"/>
  <c r="U30" i="31"/>
  <c r="V30" i="31"/>
  <c r="R31" i="31"/>
  <c r="S31" i="31"/>
  <c r="T31" i="31"/>
  <c r="U31" i="31"/>
  <c r="V31" i="31"/>
  <c r="R32" i="31"/>
  <c r="S32" i="31"/>
  <c r="T32" i="31"/>
  <c r="U32" i="31"/>
  <c r="V32" i="31"/>
  <c r="R33" i="31"/>
  <c r="S33" i="31"/>
  <c r="T33" i="31"/>
  <c r="U33" i="31"/>
  <c r="V33" i="31"/>
  <c r="R34" i="31"/>
  <c r="S34" i="31"/>
  <c r="T34" i="31"/>
  <c r="U34" i="31"/>
  <c r="V34" i="31"/>
  <c r="R35" i="31"/>
  <c r="S35" i="31"/>
  <c r="T35" i="31"/>
  <c r="U35" i="31"/>
  <c r="V35" i="31"/>
  <c r="R36" i="31"/>
  <c r="S36" i="31"/>
  <c r="T36" i="31"/>
  <c r="U36" i="31"/>
  <c r="V36" i="31"/>
  <c r="R37" i="31"/>
  <c r="S37" i="31"/>
  <c r="T37" i="31"/>
  <c r="U37" i="31"/>
  <c r="V37" i="31"/>
  <c r="R38" i="31"/>
  <c r="S38" i="31"/>
  <c r="T38" i="31"/>
  <c r="U38" i="31"/>
  <c r="V38" i="31"/>
  <c r="R39" i="31"/>
  <c r="S39" i="31"/>
  <c r="T39" i="31"/>
  <c r="U39" i="31"/>
  <c r="V39" i="31"/>
  <c r="R40" i="31"/>
  <c r="S40" i="31"/>
  <c r="T40" i="31"/>
  <c r="U40" i="31"/>
  <c r="V40" i="31"/>
  <c r="R41" i="31"/>
  <c r="S41" i="31"/>
  <c r="T41" i="31"/>
  <c r="U41" i="31"/>
  <c r="V41" i="31"/>
  <c r="R67" i="31"/>
  <c r="S67" i="31"/>
  <c r="T67" i="31"/>
  <c r="U67" i="31"/>
  <c r="V67" i="31"/>
  <c r="R68" i="31"/>
  <c r="S68" i="31"/>
  <c r="T68" i="31"/>
  <c r="U68" i="31"/>
  <c r="V68" i="31"/>
  <c r="R69" i="31"/>
  <c r="S69" i="31"/>
  <c r="T69" i="31"/>
  <c r="U69" i="31"/>
  <c r="V69" i="31"/>
  <c r="R70" i="31"/>
  <c r="S70" i="31"/>
  <c r="T70" i="31"/>
  <c r="U70" i="31"/>
  <c r="V70" i="31"/>
  <c r="R71" i="31"/>
  <c r="S71" i="31"/>
  <c r="T71" i="31"/>
  <c r="U71" i="31"/>
  <c r="V71" i="31"/>
  <c r="R72" i="31"/>
  <c r="S72" i="31"/>
  <c r="T72" i="31"/>
  <c r="U72" i="31"/>
  <c r="V72" i="31"/>
  <c r="R73" i="31"/>
  <c r="S73" i="31"/>
  <c r="T73" i="31"/>
  <c r="U73" i="31"/>
  <c r="V73" i="31"/>
  <c r="R74" i="31"/>
  <c r="S74" i="31"/>
  <c r="T74" i="31"/>
  <c r="U74" i="31"/>
  <c r="V74" i="31"/>
  <c r="R75" i="31"/>
  <c r="S75" i="31"/>
  <c r="T75" i="31"/>
  <c r="U75" i="31"/>
  <c r="V75" i="31"/>
  <c r="R76" i="31"/>
  <c r="S76" i="31"/>
  <c r="T76" i="31"/>
  <c r="U76" i="31"/>
  <c r="V76" i="31"/>
  <c r="R77" i="31"/>
  <c r="S77" i="31"/>
  <c r="T77" i="31"/>
  <c r="U77" i="31"/>
  <c r="V77" i="31"/>
  <c r="R78" i="31"/>
  <c r="S78" i="31"/>
  <c r="T78" i="31"/>
  <c r="U78" i="31"/>
  <c r="V78" i="31"/>
  <c r="R79" i="31"/>
  <c r="S79" i="31"/>
  <c r="T79" i="31"/>
  <c r="U79" i="31"/>
  <c r="V79" i="31"/>
  <c r="R80" i="31"/>
  <c r="S80" i="31"/>
  <c r="T80" i="31"/>
  <c r="U80" i="31"/>
  <c r="V80" i="31"/>
  <c r="R81" i="31"/>
  <c r="S81" i="31"/>
  <c r="T81" i="31"/>
  <c r="U81" i="31"/>
  <c r="V81" i="31"/>
  <c r="R82" i="31"/>
  <c r="S82" i="31"/>
  <c r="T82" i="31"/>
  <c r="U82" i="31"/>
  <c r="V82" i="31"/>
  <c r="R83" i="31"/>
  <c r="S83" i="31"/>
  <c r="T83" i="31"/>
  <c r="U83" i="31"/>
  <c r="V83" i="31"/>
  <c r="R84" i="31"/>
  <c r="S84" i="31"/>
  <c r="T84" i="31"/>
  <c r="U84" i="31"/>
  <c r="V84" i="31"/>
  <c r="R85" i="31"/>
  <c r="S85" i="31"/>
  <c r="T85" i="31"/>
  <c r="U85" i="31"/>
  <c r="V85" i="31"/>
  <c r="R86" i="31"/>
  <c r="S86" i="31"/>
  <c r="T86" i="31"/>
  <c r="U86" i="31"/>
  <c r="V86" i="31"/>
  <c r="R87" i="31"/>
  <c r="S87" i="31"/>
  <c r="T87" i="31"/>
  <c r="U87" i="31"/>
  <c r="V87" i="31"/>
  <c r="R88" i="31"/>
  <c r="S88" i="31"/>
  <c r="T88" i="31"/>
  <c r="U88" i="31"/>
  <c r="V88" i="31"/>
  <c r="R89" i="31"/>
  <c r="S89" i="31"/>
  <c r="T89" i="31"/>
  <c r="U89" i="31"/>
  <c r="V89" i="31"/>
  <c r="R90" i="31"/>
  <c r="S90" i="31"/>
  <c r="T90" i="31"/>
  <c r="U90" i="31"/>
  <c r="V90" i="31"/>
  <c r="R91" i="31"/>
  <c r="S91" i="31"/>
  <c r="T91" i="31"/>
  <c r="U91" i="31"/>
  <c r="V91" i="31"/>
  <c r="V20" i="31"/>
  <c r="U20" i="31"/>
  <c r="T20" i="31"/>
  <c r="S20" i="31"/>
  <c r="R20" i="31"/>
  <c r="R26" i="24"/>
  <c r="S26" i="24"/>
  <c r="T26" i="24"/>
  <c r="U26" i="24"/>
  <c r="V26" i="24"/>
  <c r="R27" i="24"/>
  <c r="S27" i="24"/>
  <c r="T27" i="24"/>
  <c r="U27" i="24"/>
  <c r="V27" i="24"/>
  <c r="R28" i="24"/>
  <c r="S28" i="24"/>
  <c r="T28" i="24"/>
  <c r="U28" i="24"/>
  <c r="V28" i="24"/>
  <c r="R29" i="24"/>
  <c r="S29" i="24"/>
  <c r="T29" i="24"/>
  <c r="U29" i="24"/>
  <c r="V29" i="24"/>
  <c r="R30" i="24"/>
  <c r="S30" i="24"/>
  <c r="T30" i="24"/>
  <c r="U30" i="24"/>
  <c r="V30" i="24"/>
  <c r="U31" i="24"/>
  <c r="V31" i="24"/>
  <c r="R32" i="24"/>
  <c r="S32" i="24"/>
  <c r="T32" i="24"/>
  <c r="U32" i="24"/>
  <c r="V32" i="24"/>
  <c r="U33" i="24"/>
  <c r="V33" i="24"/>
  <c r="R34" i="24"/>
  <c r="S34" i="24"/>
  <c r="T34" i="24"/>
  <c r="U34" i="24"/>
  <c r="V34" i="24"/>
  <c r="R35" i="24"/>
  <c r="S35" i="24"/>
  <c r="T35" i="24"/>
  <c r="U35" i="24"/>
  <c r="V35" i="24"/>
  <c r="R36" i="24"/>
  <c r="S36" i="24"/>
  <c r="T36" i="24"/>
  <c r="U36" i="24"/>
  <c r="V36" i="24"/>
  <c r="R37" i="24"/>
  <c r="S37" i="24"/>
  <c r="T37" i="24"/>
  <c r="U37" i="24"/>
  <c r="V37" i="24"/>
  <c r="R38" i="24"/>
  <c r="S38" i="24"/>
  <c r="T38" i="24"/>
  <c r="U38" i="24"/>
  <c r="V38" i="24"/>
  <c r="R39" i="24"/>
  <c r="S39" i="24"/>
  <c r="T39" i="24"/>
  <c r="U39" i="24"/>
  <c r="V39" i="24"/>
  <c r="R75" i="24"/>
  <c r="S75" i="24"/>
  <c r="T75" i="24"/>
  <c r="U75" i="24"/>
  <c r="V75" i="24"/>
  <c r="R76" i="24"/>
  <c r="S76" i="24"/>
  <c r="T76" i="24"/>
  <c r="U76" i="24"/>
  <c r="V76" i="24"/>
  <c r="R77" i="24"/>
  <c r="S77" i="24"/>
  <c r="T77" i="24"/>
  <c r="U77" i="24"/>
  <c r="V77" i="24"/>
  <c r="R78" i="24"/>
  <c r="S78" i="24"/>
  <c r="T78" i="24"/>
  <c r="U78" i="24"/>
  <c r="V78" i="24"/>
  <c r="R79" i="24"/>
  <c r="S79" i="24"/>
  <c r="T79" i="24"/>
  <c r="U79" i="24"/>
  <c r="V79" i="24"/>
  <c r="R80" i="24"/>
  <c r="S80" i="24"/>
  <c r="T80" i="24"/>
  <c r="U80" i="24"/>
  <c r="V80" i="24"/>
  <c r="R81" i="24"/>
  <c r="S81" i="24"/>
  <c r="T81" i="24"/>
  <c r="U81" i="24"/>
  <c r="V81" i="24"/>
  <c r="R82" i="24"/>
  <c r="S82" i="24"/>
  <c r="T82" i="24"/>
  <c r="U82" i="24"/>
  <c r="V82" i="24"/>
  <c r="R83" i="24"/>
  <c r="S83" i="24"/>
  <c r="T83" i="24"/>
  <c r="U83" i="24"/>
  <c r="V83" i="24"/>
  <c r="R84" i="24"/>
  <c r="S84" i="24"/>
  <c r="T84" i="24"/>
  <c r="U84" i="24"/>
  <c r="V84" i="24"/>
  <c r="R85" i="24"/>
  <c r="S85" i="24"/>
  <c r="T85" i="24"/>
  <c r="U85" i="24"/>
  <c r="V85" i="24"/>
  <c r="R86" i="24"/>
  <c r="S86" i="24"/>
  <c r="T86" i="24"/>
  <c r="U86" i="24"/>
  <c r="V86" i="24"/>
  <c r="R87" i="24"/>
  <c r="S87" i="24"/>
  <c r="T87" i="24"/>
  <c r="U87" i="24"/>
  <c r="V87" i="24"/>
  <c r="R88" i="24"/>
  <c r="S88" i="24"/>
  <c r="T88" i="24"/>
  <c r="U88" i="24"/>
  <c r="V88" i="24"/>
  <c r="R89" i="24"/>
  <c r="S89" i="24"/>
  <c r="T89" i="24"/>
  <c r="U89" i="24"/>
  <c r="V89" i="24"/>
  <c r="R90" i="24"/>
  <c r="S90" i="24"/>
  <c r="T90" i="24"/>
  <c r="U90" i="24"/>
  <c r="V90" i="24"/>
  <c r="R91" i="24"/>
  <c r="S91" i="24"/>
  <c r="T91" i="24"/>
  <c r="U91" i="24"/>
  <c r="V91" i="24"/>
  <c r="R92" i="24"/>
  <c r="S92" i="24"/>
  <c r="T92" i="24"/>
  <c r="U92" i="24"/>
  <c r="V92" i="24"/>
  <c r="R93" i="24"/>
  <c r="S93" i="24"/>
  <c r="T93" i="24"/>
  <c r="U93" i="24"/>
  <c r="V93" i="24"/>
  <c r="R94" i="24"/>
  <c r="S94" i="24"/>
  <c r="T94" i="24"/>
  <c r="U94" i="24"/>
  <c r="V94" i="24"/>
  <c r="R95" i="24"/>
  <c r="S95" i="24"/>
  <c r="T95" i="24"/>
  <c r="U95" i="24"/>
  <c r="V95" i="24"/>
  <c r="R96" i="24"/>
  <c r="S96" i="24"/>
  <c r="T96" i="24"/>
  <c r="U96" i="24"/>
  <c r="V96" i="24"/>
  <c r="R97" i="24"/>
  <c r="S97" i="24"/>
  <c r="T97" i="24"/>
  <c r="U97" i="24"/>
  <c r="V97" i="24"/>
  <c r="R98" i="24"/>
  <c r="S98" i="24"/>
  <c r="T98" i="24"/>
  <c r="U98" i="24"/>
  <c r="V98" i="24"/>
  <c r="R99" i="24"/>
  <c r="S99" i="24"/>
  <c r="T99" i="24"/>
  <c r="U99" i="24"/>
  <c r="V99" i="24"/>
  <c r="S25" i="24"/>
  <c r="V25" i="24"/>
  <c r="U25" i="24"/>
  <c r="T25" i="24"/>
  <c r="R25" i="24"/>
  <c r="F62" i="32"/>
  <c r="I11" i="32" s="1"/>
  <c r="E62" i="32"/>
  <c r="I9" i="32" s="1"/>
  <c r="D62" i="32"/>
  <c r="I8" i="32" s="1"/>
  <c r="G51" i="32"/>
  <c r="I7" i="32" s="1"/>
  <c r="F51" i="32"/>
  <c r="H11" i="32" s="1"/>
  <c r="E51" i="32"/>
  <c r="H9" i="32" s="1"/>
  <c r="D51" i="32"/>
  <c r="H8" i="32" s="1"/>
  <c r="G40" i="32"/>
  <c r="H7" i="32" s="1"/>
  <c r="F40" i="32"/>
  <c r="G11" i="32" s="1"/>
  <c r="E40" i="32"/>
  <c r="G9" i="32" s="1"/>
  <c r="D40" i="32"/>
  <c r="G8" i="32" s="1"/>
  <c r="G29" i="32"/>
  <c r="G7" i="32" s="1"/>
  <c r="F29" i="32"/>
  <c r="F11" i="32" s="1"/>
  <c r="E29" i="32"/>
  <c r="F9" i="32" s="1"/>
  <c r="D29" i="32"/>
  <c r="C39" i="32"/>
  <c r="H39" i="32" s="1"/>
  <c r="D64" i="34" s="1"/>
  <c r="H28" i="32"/>
  <c r="D56" i="34" s="1"/>
  <c r="C38" i="32"/>
  <c r="H38" i="32" s="1"/>
  <c r="D63" i="34" s="1"/>
  <c r="H27" i="32"/>
  <c r="D55" i="34" s="1"/>
  <c r="C37" i="32"/>
  <c r="H37" i="32" s="1"/>
  <c r="D62" i="34" s="1"/>
  <c r="H26" i="32"/>
  <c r="E54" i="34" s="1"/>
  <c r="C36" i="32"/>
  <c r="H36" i="32" s="1"/>
  <c r="D61" i="34" s="1"/>
  <c r="H25" i="32"/>
  <c r="D53" i="34" s="1"/>
  <c r="C35" i="32"/>
  <c r="H35" i="32" s="1"/>
  <c r="D60" i="34" s="1"/>
  <c r="H24" i="32"/>
  <c r="E52" i="34" s="1"/>
  <c r="C34" i="32"/>
  <c r="H34" i="32" s="1"/>
  <c r="E59" i="34" s="1"/>
  <c r="H23" i="32"/>
  <c r="D51" i="34" s="1"/>
  <c r="H22" i="32"/>
  <c r="E50" i="34" s="1"/>
  <c r="M40" i="30"/>
  <c r="M8" i="30" s="1"/>
  <c r="N40" i="30"/>
  <c r="N8" i="30" s="1"/>
  <c r="O40" i="30"/>
  <c r="O8" i="30" s="1"/>
  <c r="P40" i="30"/>
  <c r="P8" i="30" s="1"/>
  <c r="M41" i="30"/>
  <c r="M10" i="30" s="1"/>
  <c r="N41" i="30"/>
  <c r="N10" i="30" s="1"/>
  <c r="O41" i="30"/>
  <c r="O10" i="30" s="1"/>
  <c r="P41" i="30"/>
  <c r="P10" i="30" s="1"/>
  <c r="M42" i="30"/>
  <c r="M11" i="30" s="1"/>
  <c r="N42" i="30"/>
  <c r="N11" i="30" s="1"/>
  <c r="O42" i="30"/>
  <c r="O11" i="30" s="1"/>
  <c r="P42" i="30"/>
  <c r="P11" i="30" s="1"/>
  <c r="M43" i="30"/>
  <c r="M12" i="30" s="1"/>
  <c r="N43" i="30"/>
  <c r="N12" i="30" s="1"/>
  <c r="O43" i="30"/>
  <c r="O12" i="30" s="1"/>
  <c r="P43" i="30"/>
  <c r="P12" i="30" s="1"/>
  <c r="M44" i="30"/>
  <c r="M13" i="30" s="1"/>
  <c r="N44" i="30"/>
  <c r="N13" i="30" s="1"/>
  <c r="O44" i="30"/>
  <c r="O13" i="30" s="1"/>
  <c r="P44" i="30"/>
  <c r="P13" i="30" s="1"/>
  <c r="M45" i="30"/>
  <c r="M14" i="30" s="1"/>
  <c r="N45" i="30"/>
  <c r="N14" i="30" s="1"/>
  <c r="O45" i="30"/>
  <c r="O14" i="30" s="1"/>
  <c r="P45" i="30"/>
  <c r="P14" i="30" s="1"/>
  <c r="M46" i="30"/>
  <c r="N46" i="30"/>
  <c r="O46" i="30"/>
  <c r="P46" i="30"/>
  <c r="M47" i="30"/>
  <c r="M16" i="30" s="1"/>
  <c r="N47" i="30"/>
  <c r="N16" i="30" s="1"/>
  <c r="O47" i="30"/>
  <c r="O16" i="30" s="1"/>
  <c r="P47" i="30"/>
  <c r="P16" i="30" s="1"/>
  <c r="M48" i="30"/>
  <c r="M17" i="30" s="1"/>
  <c r="N48" i="30"/>
  <c r="N17" i="30" s="1"/>
  <c r="O48" i="30"/>
  <c r="O17" i="30" s="1"/>
  <c r="P48" i="30"/>
  <c r="P17" i="30" s="1"/>
  <c r="M49" i="30"/>
  <c r="M18" i="30" s="1"/>
  <c r="N49" i="30"/>
  <c r="N18" i="30" s="1"/>
  <c r="O49" i="30"/>
  <c r="O18" i="30" s="1"/>
  <c r="P49" i="30"/>
  <c r="P18" i="30" s="1"/>
  <c r="M50" i="30"/>
  <c r="M19" i="30" s="1"/>
  <c r="N50" i="30"/>
  <c r="N19" i="30" s="1"/>
  <c r="O50" i="30"/>
  <c r="O19" i="30" s="1"/>
  <c r="P50" i="30"/>
  <c r="P19" i="30" s="1"/>
  <c r="M51" i="30"/>
  <c r="M20" i="30" s="1"/>
  <c r="N51" i="30"/>
  <c r="N20" i="30" s="1"/>
  <c r="O51" i="30"/>
  <c r="O20" i="30" s="1"/>
  <c r="P51" i="30"/>
  <c r="P20" i="30" s="1"/>
  <c r="M52" i="30"/>
  <c r="M21" i="30" s="1"/>
  <c r="N52" i="30"/>
  <c r="N21" i="30" s="1"/>
  <c r="O52" i="30"/>
  <c r="O21" i="30" s="1"/>
  <c r="P52" i="30"/>
  <c r="P21" i="30" s="1"/>
  <c r="M53" i="30"/>
  <c r="M22" i="30" s="1"/>
  <c r="N53" i="30"/>
  <c r="N22" i="30" s="1"/>
  <c r="O53" i="30"/>
  <c r="O22" i="30" s="1"/>
  <c r="P53" i="30"/>
  <c r="P22" i="30" s="1"/>
  <c r="M54" i="30"/>
  <c r="M23" i="30" s="1"/>
  <c r="N54" i="30"/>
  <c r="N23" i="30" s="1"/>
  <c r="O54" i="30"/>
  <c r="O23" i="30" s="1"/>
  <c r="P54" i="30"/>
  <c r="P23" i="30" s="1"/>
  <c r="M55" i="30"/>
  <c r="M24" i="30" s="1"/>
  <c r="N55" i="30"/>
  <c r="N24" i="30" s="1"/>
  <c r="O55" i="30"/>
  <c r="O24" i="30" s="1"/>
  <c r="P55" i="30"/>
  <c r="P24" i="30" s="1"/>
  <c r="M56" i="30"/>
  <c r="N56" i="30"/>
  <c r="O56" i="30"/>
  <c r="P56" i="30"/>
  <c r="M57" i="30"/>
  <c r="M27" i="30" s="1"/>
  <c r="N57" i="30"/>
  <c r="N27" i="30" s="1"/>
  <c r="O57" i="30"/>
  <c r="O27" i="30" s="1"/>
  <c r="P57" i="30"/>
  <c r="P27" i="30" s="1"/>
  <c r="M58" i="30"/>
  <c r="M28" i="30" s="1"/>
  <c r="N58" i="30"/>
  <c r="N28" i="30" s="1"/>
  <c r="O58" i="30"/>
  <c r="O28" i="30" s="1"/>
  <c r="P58" i="30"/>
  <c r="P28" i="30" s="1"/>
  <c r="M59" i="30"/>
  <c r="M29" i="30" s="1"/>
  <c r="N59" i="30"/>
  <c r="N29" i="30" s="1"/>
  <c r="O59" i="30"/>
  <c r="O29" i="30" s="1"/>
  <c r="P59" i="30"/>
  <c r="P29" i="30" s="1"/>
  <c r="M60" i="30"/>
  <c r="M30" i="30" s="1"/>
  <c r="N60" i="30"/>
  <c r="N30" i="30" s="1"/>
  <c r="O60" i="30"/>
  <c r="O30" i="30" s="1"/>
  <c r="P60" i="30"/>
  <c r="P30" i="30" s="1"/>
  <c r="M104" i="30"/>
  <c r="N104" i="30"/>
  <c r="O104" i="30"/>
  <c r="P104" i="30"/>
  <c r="P39" i="30"/>
  <c r="P7" i="30" s="1"/>
  <c r="O39" i="30"/>
  <c r="O7" i="30" s="1"/>
  <c r="N39" i="30"/>
  <c r="N7" i="30" s="1"/>
  <c r="M39" i="30"/>
  <c r="M7" i="30" s="1"/>
  <c r="H10" i="7"/>
  <c r="E10" i="7"/>
  <c r="T6" i="31" l="1"/>
  <c r="D28" i="33"/>
  <c r="H57" i="28"/>
  <c r="F57" i="28"/>
  <c r="C57" i="28"/>
  <c r="D57" i="28"/>
  <c r="G57" i="28"/>
  <c r="R6" i="31"/>
  <c r="P15" i="30"/>
  <c r="O15" i="30"/>
  <c r="N15" i="30"/>
  <c r="N9" i="30" s="1"/>
  <c r="M15" i="30"/>
  <c r="N26" i="30"/>
  <c r="O6" i="30"/>
  <c r="O26" i="30"/>
  <c r="H62" i="28"/>
  <c r="F56" i="28"/>
  <c r="D56" i="28"/>
  <c r="G62" i="28"/>
  <c r="E62" i="28"/>
  <c r="C56" i="28"/>
  <c r="C60" i="28"/>
  <c r="C59" i="28"/>
  <c r="E58" i="28"/>
  <c r="F62" i="28"/>
  <c r="D62" i="28"/>
  <c r="C62" i="28"/>
  <c r="E61" i="28"/>
  <c r="F61" i="28"/>
  <c r="D61" i="28"/>
  <c r="C61" i="28"/>
  <c r="G59" i="28"/>
  <c r="F59" i="28"/>
  <c r="H58" i="28"/>
  <c r="D58" i="28"/>
  <c r="G56" i="28"/>
  <c r="G61" i="28"/>
  <c r="G60" i="28"/>
  <c r="E60" i="28"/>
  <c r="D59" i="28"/>
  <c r="F60" i="28"/>
  <c r="D60" i="28"/>
  <c r="G58" i="28"/>
  <c r="F58" i="28"/>
  <c r="C58" i="28"/>
  <c r="E56" i="28"/>
  <c r="L56" i="28"/>
  <c r="M62" i="28"/>
  <c r="L62" i="28"/>
  <c r="M61" i="28"/>
  <c r="N60" i="28"/>
  <c r="L60" i="28"/>
  <c r="L58" i="28"/>
  <c r="M57" i="28"/>
  <c r="L51" i="34" s="1"/>
  <c r="L61" i="28"/>
  <c r="M59" i="28"/>
  <c r="M60" i="28"/>
  <c r="L59" i="28"/>
  <c r="N58" i="28"/>
  <c r="M58" i="28"/>
  <c r="L57" i="28"/>
  <c r="M56" i="28"/>
  <c r="L66" i="34" s="1"/>
  <c r="M6" i="30"/>
  <c r="P6" i="30"/>
  <c r="M26" i="30"/>
  <c r="P26" i="30"/>
  <c r="N6" i="30"/>
  <c r="P25" i="30"/>
  <c r="O9" i="30"/>
  <c r="M25" i="30"/>
  <c r="K12" i="7"/>
  <c r="E11" i="7"/>
  <c r="E12" i="7"/>
  <c r="H12" i="7"/>
  <c r="N76" i="7"/>
  <c r="H11" i="7"/>
  <c r="E76" i="7"/>
  <c r="K76" i="7"/>
  <c r="H76" i="7"/>
  <c r="M19" i="24"/>
  <c r="R6" i="24"/>
  <c r="G34" i="28"/>
  <c r="N62" i="28" s="1"/>
  <c r="I57" i="28"/>
  <c r="J57" i="28"/>
  <c r="H51" i="34" s="1"/>
  <c r="K57" i="28"/>
  <c r="I75" i="34" s="1"/>
  <c r="N12" i="7"/>
  <c r="N19" i="7"/>
  <c r="C23" i="7"/>
  <c r="E22" i="7"/>
  <c r="S12" i="24"/>
  <c r="V12" i="24"/>
  <c r="T12" i="24"/>
  <c r="U12" i="24"/>
  <c r="M38" i="7"/>
  <c r="V6" i="24"/>
  <c r="U6" i="24"/>
  <c r="J38" i="7"/>
  <c r="G38" i="7"/>
  <c r="T6" i="24"/>
  <c r="S6" i="24"/>
  <c r="I19" i="24"/>
  <c r="S19" i="24" s="1"/>
  <c r="H19" i="24"/>
  <c r="J19" i="24"/>
  <c r="T19" i="24" s="1"/>
  <c r="K19" i="24"/>
  <c r="U19" i="24" s="1"/>
  <c r="L19" i="24"/>
  <c r="V19" i="24" s="1"/>
  <c r="S10" i="31"/>
  <c r="N14" i="31"/>
  <c r="H19" i="7"/>
  <c r="M23" i="7"/>
  <c r="H14" i="31"/>
  <c r="K22" i="7"/>
  <c r="D23" i="7"/>
  <c r="M14" i="31"/>
  <c r="N22" i="7"/>
  <c r="Q14" i="31"/>
  <c r="P14" i="31"/>
  <c r="J23" i="7"/>
  <c r="G23" i="7"/>
  <c r="H22" i="7"/>
  <c r="S6" i="31"/>
  <c r="U10" i="31"/>
  <c r="V10" i="31"/>
  <c r="O14" i="31"/>
  <c r="R10" i="31"/>
  <c r="U6" i="31"/>
  <c r="V6" i="31"/>
  <c r="L14" i="31"/>
  <c r="I14" i="31"/>
  <c r="T10" i="31"/>
  <c r="J14" i="31"/>
  <c r="K14" i="31"/>
  <c r="I23" i="7"/>
  <c r="L23" i="7"/>
  <c r="F23" i="7"/>
  <c r="I62" i="28"/>
  <c r="J62" i="28"/>
  <c r="K62" i="28"/>
  <c r="J56" i="28"/>
  <c r="H66" i="34" s="1"/>
  <c r="K56" i="28"/>
  <c r="I74" i="34" s="1"/>
  <c r="I58" i="28"/>
  <c r="J58" i="28"/>
  <c r="H60" i="34" s="1"/>
  <c r="K58" i="28"/>
  <c r="I52" i="34" s="1"/>
  <c r="I59" i="28"/>
  <c r="J59" i="28"/>
  <c r="K59" i="28"/>
  <c r="I69" i="34" s="1"/>
  <c r="I60" i="28"/>
  <c r="J60" i="28"/>
  <c r="H70" i="34" s="1"/>
  <c r="K60" i="28"/>
  <c r="I54" i="34" s="1"/>
  <c r="I61" i="28"/>
  <c r="J61" i="28"/>
  <c r="H63" i="34" s="1"/>
  <c r="K61" i="28"/>
  <c r="I56" i="28"/>
  <c r="C49" i="32"/>
  <c r="H49" i="32" s="1"/>
  <c r="D71" i="34" s="1"/>
  <c r="C46" i="32"/>
  <c r="H46" i="32" s="1"/>
  <c r="D68" i="34" s="1"/>
  <c r="D67" i="34"/>
  <c r="E67" i="34"/>
  <c r="C60" i="32"/>
  <c r="H60" i="32" s="1"/>
  <c r="E79" i="34" s="1"/>
  <c r="C59" i="32"/>
  <c r="H59" i="32" s="1"/>
  <c r="D78" i="34" s="1"/>
  <c r="C50" i="32"/>
  <c r="H50" i="32" s="1"/>
  <c r="D72" i="34" s="1"/>
  <c r="C57" i="32"/>
  <c r="H57" i="32" s="1"/>
  <c r="E76" i="34" s="1"/>
  <c r="D54" i="34"/>
  <c r="C54" i="34" s="1"/>
  <c r="D79" i="34"/>
  <c r="D52" i="34"/>
  <c r="D75" i="34"/>
  <c r="E63" i="34"/>
  <c r="E62" i="34"/>
  <c r="E61" i="34"/>
  <c r="E60" i="34"/>
  <c r="E55" i="34"/>
  <c r="E53" i="34"/>
  <c r="D59" i="34"/>
  <c r="D58" i="34"/>
  <c r="C58" i="34" s="1"/>
  <c r="F58" i="34" s="1"/>
  <c r="E66" i="34"/>
  <c r="D69" i="34"/>
  <c r="D50" i="34"/>
  <c r="C50" i="34" s="1"/>
  <c r="D74" i="34"/>
  <c r="E51" i="34"/>
  <c r="E56" i="34"/>
  <c r="E64" i="34"/>
  <c r="E70" i="34"/>
  <c r="S47" i="28"/>
  <c r="J28" i="32" s="1"/>
  <c r="S46" i="28"/>
  <c r="S45" i="28"/>
  <c r="J26" i="32" s="1"/>
  <c r="R46" i="28"/>
  <c r="R42" i="28"/>
  <c r="I45" i="32" s="1"/>
  <c r="P7" i="29"/>
  <c r="N7" i="29"/>
  <c r="Q7" i="29"/>
  <c r="O7" i="29"/>
  <c r="S44" i="28"/>
  <c r="S43" i="28"/>
  <c r="J35" i="32" s="1"/>
  <c r="S42" i="28"/>
  <c r="J23" i="32" s="1"/>
  <c r="S41" i="28"/>
  <c r="R45" i="28"/>
  <c r="R44" i="28"/>
  <c r="I47" i="32" s="1"/>
  <c r="R41" i="28"/>
  <c r="I33" i="32" s="1"/>
  <c r="R47" i="28"/>
  <c r="J48" i="28"/>
  <c r="N48" i="28"/>
  <c r="R43" i="28"/>
  <c r="O48" i="28"/>
  <c r="B50" i="28" s="1"/>
  <c r="P48" i="28"/>
  <c r="B51" i="28" s="1"/>
  <c r="F48" i="28"/>
  <c r="M66" i="7"/>
  <c r="G66" i="7"/>
  <c r="F66" i="7"/>
  <c r="D66" i="7"/>
  <c r="I66" i="7"/>
  <c r="J66" i="7"/>
  <c r="L66" i="7"/>
  <c r="C66" i="7"/>
  <c r="C40" i="32"/>
  <c r="H40" i="32" s="1"/>
  <c r="H29" i="32"/>
  <c r="F8" i="32"/>
  <c r="F10" i="32" s="1"/>
  <c r="D6" i="34" s="1"/>
  <c r="T14" i="31" l="1"/>
  <c r="E57" i="28"/>
  <c r="P9" i="30"/>
  <c r="R14" i="31"/>
  <c r="H59" i="28"/>
  <c r="H60" i="28"/>
  <c r="E59" i="28"/>
  <c r="H61" i="28"/>
  <c r="H56" i="28"/>
  <c r="J22" i="32"/>
  <c r="S48" i="28"/>
  <c r="M9" i="30"/>
  <c r="N57" i="28"/>
  <c r="M75" i="34" s="1"/>
  <c r="Q54" i="34"/>
  <c r="Q50" i="34"/>
  <c r="N61" i="28"/>
  <c r="M55" i="34" s="1"/>
  <c r="Q55" i="34"/>
  <c r="N59" i="28"/>
  <c r="M69" i="34" s="1"/>
  <c r="Q64" i="34"/>
  <c r="N56" i="28"/>
  <c r="M50" i="34" s="1"/>
  <c r="Q76" i="34"/>
  <c r="Q75" i="34"/>
  <c r="Q67" i="34"/>
  <c r="Q59" i="34"/>
  <c r="Q51" i="34"/>
  <c r="P67" i="34"/>
  <c r="P75" i="34"/>
  <c r="P59" i="34"/>
  <c r="P51" i="34"/>
  <c r="O51" i="34"/>
  <c r="P61" i="34"/>
  <c r="P53" i="34"/>
  <c r="P69" i="34"/>
  <c r="P54" i="34"/>
  <c r="P78" i="34"/>
  <c r="P62" i="34"/>
  <c r="P70" i="34"/>
  <c r="O60" i="34"/>
  <c r="Q78" i="34"/>
  <c r="Q62" i="34"/>
  <c r="P68" i="34"/>
  <c r="P60" i="34"/>
  <c r="P52" i="34"/>
  <c r="Q61" i="34"/>
  <c r="Q69" i="34"/>
  <c r="Q53" i="34"/>
  <c r="P63" i="34"/>
  <c r="P55" i="34"/>
  <c r="P71" i="34"/>
  <c r="P79" i="34"/>
  <c r="Q63" i="34"/>
  <c r="P64" i="34"/>
  <c r="P72" i="34"/>
  <c r="P56" i="34"/>
  <c r="O63" i="28"/>
  <c r="O64" i="28" s="1"/>
  <c r="O50" i="34"/>
  <c r="O58" i="34"/>
  <c r="O66" i="34"/>
  <c r="O79" i="34"/>
  <c r="O54" i="34"/>
  <c r="O62" i="34"/>
  <c r="P50" i="34"/>
  <c r="P66" i="34"/>
  <c r="P74" i="34"/>
  <c r="P58" i="34"/>
  <c r="P63" i="28"/>
  <c r="P64" i="28" s="1"/>
  <c r="M52" i="34"/>
  <c r="M54" i="34"/>
  <c r="M56" i="34"/>
  <c r="H68" i="34"/>
  <c r="R19" i="24"/>
  <c r="C79" i="34"/>
  <c r="H52" i="34"/>
  <c r="S14" i="31"/>
  <c r="I38" i="7"/>
  <c r="F38" i="7"/>
  <c r="L38" i="7"/>
  <c r="C38" i="7"/>
  <c r="C67" i="7" s="1"/>
  <c r="D38" i="7"/>
  <c r="E38" i="7"/>
  <c r="V14" i="31"/>
  <c r="U14" i="31"/>
  <c r="F63" i="28"/>
  <c r="F64" i="28" s="1"/>
  <c r="G63" i="28"/>
  <c r="G64" i="28" s="1"/>
  <c r="J49" i="32"/>
  <c r="L78" i="34"/>
  <c r="I59" i="32"/>
  <c r="E71" i="34"/>
  <c r="C71" i="34" s="1"/>
  <c r="F71" i="34" s="1"/>
  <c r="C51" i="32"/>
  <c r="C62" i="32" s="1"/>
  <c r="E68" i="34"/>
  <c r="C58" i="32"/>
  <c r="H58" i="32" s="1"/>
  <c r="D77" i="34" s="1"/>
  <c r="L77" i="34" s="1"/>
  <c r="L71" i="34"/>
  <c r="L72" i="34"/>
  <c r="L68" i="34"/>
  <c r="H51" i="32"/>
  <c r="I46" i="32"/>
  <c r="D76" i="34"/>
  <c r="H76" i="34" s="1"/>
  <c r="I79" i="34"/>
  <c r="I60" i="32"/>
  <c r="E78" i="34"/>
  <c r="I78" i="34" s="1"/>
  <c r="I55" i="34"/>
  <c r="I59" i="34"/>
  <c r="H64" i="34"/>
  <c r="H55" i="34"/>
  <c r="I58" i="34"/>
  <c r="H72" i="34"/>
  <c r="H56" i="34"/>
  <c r="H71" i="34"/>
  <c r="I50" i="34"/>
  <c r="H54" i="34"/>
  <c r="H53" i="34"/>
  <c r="L61" i="34"/>
  <c r="L60" i="34"/>
  <c r="I67" i="34"/>
  <c r="I53" i="34"/>
  <c r="L53" i="34"/>
  <c r="H61" i="34"/>
  <c r="L56" i="34"/>
  <c r="L67" i="34"/>
  <c r="H69" i="34"/>
  <c r="L63" i="34"/>
  <c r="L62" i="34"/>
  <c r="L70" i="34"/>
  <c r="L64" i="34"/>
  <c r="L55" i="34"/>
  <c r="I76" i="34"/>
  <c r="H62" i="34"/>
  <c r="I61" i="34"/>
  <c r="H78" i="34"/>
  <c r="I63" i="34"/>
  <c r="H59" i="34"/>
  <c r="H75" i="34"/>
  <c r="L54" i="34"/>
  <c r="C67" i="34"/>
  <c r="G67" i="34" s="1"/>
  <c r="H67" i="34"/>
  <c r="L75" i="34"/>
  <c r="C61" i="32"/>
  <c r="H61" i="32" s="1"/>
  <c r="C61" i="34"/>
  <c r="G61" i="34" s="1"/>
  <c r="C62" i="34"/>
  <c r="F62" i="34" s="1"/>
  <c r="L79" i="34"/>
  <c r="H79" i="34"/>
  <c r="I62" i="34"/>
  <c r="E72" i="34"/>
  <c r="C75" i="34"/>
  <c r="K75" i="34" s="1"/>
  <c r="L52" i="34"/>
  <c r="C52" i="34"/>
  <c r="F52" i="34" s="1"/>
  <c r="C63" i="34"/>
  <c r="G63" i="34" s="1"/>
  <c r="C53" i="34"/>
  <c r="K53" i="34" s="1"/>
  <c r="E49" i="34"/>
  <c r="I56" i="34"/>
  <c r="C51" i="34"/>
  <c r="K51" i="34" s="1"/>
  <c r="L59" i="34"/>
  <c r="C55" i="34"/>
  <c r="G55" i="34" s="1"/>
  <c r="C59" i="34"/>
  <c r="F59" i="34" s="1"/>
  <c r="D57" i="34"/>
  <c r="E57" i="34"/>
  <c r="C56" i="34"/>
  <c r="K56" i="34" s="1"/>
  <c r="D65" i="34"/>
  <c r="C60" i="34"/>
  <c r="F60" i="34" s="1"/>
  <c r="L69" i="34"/>
  <c r="C69" i="34"/>
  <c r="O69" i="34" s="1"/>
  <c r="I60" i="34"/>
  <c r="D9" i="34"/>
  <c r="D49" i="34"/>
  <c r="C66" i="34"/>
  <c r="I66" i="34"/>
  <c r="H58" i="34"/>
  <c r="L58" i="34"/>
  <c r="C74" i="34"/>
  <c r="O74" i="34" s="1"/>
  <c r="H74" i="34"/>
  <c r="L74" i="34"/>
  <c r="H50" i="34"/>
  <c r="L50" i="34"/>
  <c r="I64" i="34"/>
  <c r="C64" i="34"/>
  <c r="O64" i="34" s="1"/>
  <c r="I51" i="34"/>
  <c r="F79" i="34"/>
  <c r="K79" i="34"/>
  <c r="G79" i="34"/>
  <c r="I70" i="34"/>
  <c r="C70" i="34"/>
  <c r="O70" i="34" s="1"/>
  <c r="G50" i="34"/>
  <c r="K50" i="34"/>
  <c r="F50" i="34"/>
  <c r="K58" i="34"/>
  <c r="G58" i="34"/>
  <c r="G54" i="34"/>
  <c r="F54" i="34"/>
  <c r="K54" i="34"/>
  <c r="J63" i="28"/>
  <c r="J64" i="28" s="1"/>
  <c r="M63" i="28"/>
  <c r="M64" i="28" s="1"/>
  <c r="L63" i="28"/>
  <c r="L64" i="28" s="1"/>
  <c r="D63" i="28"/>
  <c r="D64" i="28" s="1"/>
  <c r="C63" i="28"/>
  <c r="C64" i="28" s="1"/>
  <c r="I63" i="28"/>
  <c r="I64" i="28" s="1"/>
  <c r="K63" i="28"/>
  <c r="K64" i="28" s="1"/>
  <c r="J36" i="32"/>
  <c r="I56" i="32"/>
  <c r="I34" i="32"/>
  <c r="I27" i="32"/>
  <c r="I49" i="32"/>
  <c r="J50" i="32"/>
  <c r="J39" i="32"/>
  <c r="J59" i="32"/>
  <c r="J61" i="32"/>
  <c r="J37" i="32"/>
  <c r="J48" i="32"/>
  <c r="I38" i="32"/>
  <c r="I23" i="32"/>
  <c r="J60" i="32"/>
  <c r="J27" i="32"/>
  <c r="J38" i="32"/>
  <c r="J47" i="32"/>
  <c r="I44" i="32"/>
  <c r="I36" i="32"/>
  <c r="J57" i="32"/>
  <c r="J25" i="32"/>
  <c r="D8" i="34"/>
  <c r="I57" i="32"/>
  <c r="I55" i="32"/>
  <c r="I39" i="32"/>
  <c r="J24" i="32"/>
  <c r="I26" i="32"/>
  <c r="I25" i="32"/>
  <c r="I22" i="32"/>
  <c r="I37" i="32"/>
  <c r="J46" i="32"/>
  <c r="I28" i="32"/>
  <c r="I50" i="32"/>
  <c r="I24" i="32"/>
  <c r="I48" i="32"/>
  <c r="I35" i="32"/>
  <c r="J33" i="32"/>
  <c r="J55" i="32"/>
  <c r="J44" i="32"/>
  <c r="J45" i="32"/>
  <c r="J34" i="32"/>
  <c r="J56" i="32"/>
  <c r="G6" i="32"/>
  <c r="G10" i="32" s="1"/>
  <c r="E6" i="34" s="1"/>
  <c r="R48" i="28"/>
  <c r="D30" i="33" s="1"/>
  <c r="E11" i="29" l="1"/>
  <c r="E12" i="29"/>
  <c r="K71" i="34"/>
  <c r="O52" i="34"/>
  <c r="L76" i="34"/>
  <c r="O56" i="34"/>
  <c r="Q71" i="34"/>
  <c r="O71" i="34"/>
  <c r="R71" i="34" s="1"/>
  <c r="O55" i="34"/>
  <c r="R55" i="34" s="1"/>
  <c r="O63" i="34"/>
  <c r="R63" i="34" s="1"/>
  <c r="O53" i="34"/>
  <c r="R53" i="34" s="1"/>
  <c r="O61" i="34"/>
  <c r="R61" i="34" s="1"/>
  <c r="O75" i="34"/>
  <c r="R75" i="34" s="1"/>
  <c r="O67" i="34"/>
  <c r="R67" i="34" s="1"/>
  <c r="P76" i="34"/>
  <c r="C76" i="34"/>
  <c r="O76" i="34" s="1"/>
  <c r="R76" i="34" s="1"/>
  <c r="O59" i="34"/>
  <c r="R59" i="34" s="1"/>
  <c r="P77" i="34"/>
  <c r="P73" i="34" s="1"/>
  <c r="N22" i="34" s="1"/>
  <c r="I58" i="32"/>
  <c r="H77" i="34"/>
  <c r="E77" i="34"/>
  <c r="M77" i="34" s="1"/>
  <c r="J58" i="32"/>
  <c r="J62" i="32" s="1"/>
  <c r="D29" i="33"/>
  <c r="M59" i="34"/>
  <c r="M51" i="34"/>
  <c r="N51" i="34" s="1"/>
  <c r="M67" i="34"/>
  <c r="Q58" i="34"/>
  <c r="R58" i="34" s="1"/>
  <c r="Q74" i="34"/>
  <c r="R74" i="34" s="1"/>
  <c r="Q66" i="34"/>
  <c r="R66" i="34" s="1"/>
  <c r="Q80" i="34"/>
  <c r="Q70" i="34"/>
  <c r="R70" i="34" s="1"/>
  <c r="Q63" i="28"/>
  <c r="Q64" i="28" s="1"/>
  <c r="Q56" i="34"/>
  <c r="R56" i="34" s="1"/>
  <c r="Q72" i="34"/>
  <c r="Q68" i="34"/>
  <c r="Q52" i="34"/>
  <c r="Q60" i="34"/>
  <c r="R60" i="34" s="1"/>
  <c r="Q79" i="34"/>
  <c r="R79" i="34" s="1"/>
  <c r="R51" i="34"/>
  <c r="R69" i="34"/>
  <c r="P57" i="34"/>
  <c r="L22" i="34" s="1"/>
  <c r="R62" i="34"/>
  <c r="R54" i="34"/>
  <c r="R64" i="34"/>
  <c r="P49" i="34"/>
  <c r="K22" i="34" s="1"/>
  <c r="O49" i="34"/>
  <c r="K21" i="34" s="1"/>
  <c r="R50" i="34"/>
  <c r="P65" i="34"/>
  <c r="M22" i="34" s="1"/>
  <c r="M76" i="34"/>
  <c r="M60" i="34"/>
  <c r="M68" i="34"/>
  <c r="M53" i="34"/>
  <c r="M79" i="34"/>
  <c r="N79" i="34" s="1"/>
  <c r="M70" i="34"/>
  <c r="E63" i="28"/>
  <c r="E64" i="28" s="1"/>
  <c r="M61" i="34"/>
  <c r="H63" i="28"/>
  <c r="H64" i="28" s="1"/>
  <c r="M66" i="34"/>
  <c r="M74" i="34"/>
  <c r="M63" i="34"/>
  <c r="N63" i="28"/>
  <c r="N64" i="28" s="1"/>
  <c r="M64" i="34"/>
  <c r="M62" i="34"/>
  <c r="M58" i="34"/>
  <c r="C68" i="34"/>
  <c r="F68" i="34" s="1"/>
  <c r="I68" i="34"/>
  <c r="E65" i="34"/>
  <c r="G71" i="34"/>
  <c r="H62" i="32"/>
  <c r="I71" i="34"/>
  <c r="M71" i="34"/>
  <c r="K62" i="34"/>
  <c r="M78" i="34"/>
  <c r="D80" i="34"/>
  <c r="P80" i="34" s="1"/>
  <c r="E80" i="34"/>
  <c r="C80" i="34" s="1"/>
  <c r="O80" i="34" s="1"/>
  <c r="I61" i="32"/>
  <c r="J79" i="34"/>
  <c r="F61" i="34"/>
  <c r="C78" i="34"/>
  <c r="J54" i="34"/>
  <c r="J55" i="34"/>
  <c r="H65" i="34"/>
  <c r="F26" i="34" s="1"/>
  <c r="L65" i="34"/>
  <c r="F30" i="34" s="1"/>
  <c r="H49" i="34"/>
  <c r="D26" i="34" s="1"/>
  <c r="J63" i="34"/>
  <c r="N56" i="34"/>
  <c r="N54" i="34"/>
  <c r="H57" i="34"/>
  <c r="E26" i="34" s="1"/>
  <c r="F75" i="34"/>
  <c r="K61" i="34"/>
  <c r="F67" i="34"/>
  <c r="K67" i="34"/>
  <c r="C72" i="34"/>
  <c r="M72" i="34"/>
  <c r="I72" i="34"/>
  <c r="G75" i="34"/>
  <c r="J75" i="34" s="1"/>
  <c r="L49" i="34"/>
  <c r="D30" i="34" s="1"/>
  <c r="G62" i="34"/>
  <c r="J62" i="34" s="1"/>
  <c r="K55" i="34"/>
  <c r="N55" i="34" s="1"/>
  <c r="G51" i="34"/>
  <c r="J51" i="34" s="1"/>
  <c r="I57" i="34"/>
  <c r="E27" i="34" s="1"/>
  <c r="F51" i="34"/>
  <c r="F63" i="34"/>
  <c r="K52" i="34"/>
  <c r="N52" i="34" s="1"/>
  <c r="G52" i="34"/>
  <c r="J52" i="34" s="1"/>
  <c r="I49" i="34"/>
  <c r="D27" i="34" s="1"/>
  <c r="L57" i="34"/>
  <c r="E30" i="34" s="1"/>
  <c r="G53" i="34"/>
  <c r="J53" i="34" s="1"/>
  <c r="F53" i="34"/>
  <c r="K60" i="34"/>
  <c r="G59" i="34"/>
  <c r="J59" i="34" s="1"/>
  <c r="K59" i="34"/>
  <c r="C57" i="34"/>
  <c r="F57" i="34" s="1"/>
  <c r="K63" i="34"/>
  <c r="F55" i="34"/>
  <c r="G64" i="34"/>
  <c r="J64" i="34" s="1"/>
  <c r="C49" i="34"/>
  <c r="F49" i="34" s="1"/>
  <c r="D7" i="34"/>
  <c r="G69" i="34"/>
  <c r="J69" i="34" s="1"/>
  <c r="K69" i="34"/>
  <c r="N69" i="34" s="1"/>
  <c r="F69" i="34"/>
  <c r="F56" i="34"/>
  <c r="G60" i="34"/>
  <c r="J60" i="34" s="1"/>
  <c r="G56" i="34"/>
  <c r="J56" i="34" s="1"/>
  <c r="K64" i="34"/>
  <c r="F64" i="34"/>
  <c r="J58" i="34"/>
  <c r="F66" i="34"/>
  <c r="G66" i="34"/>
  <c r="J66" i="34" s="1"/>
  <c r="K66" i="34"/>
  <c r="F74" i="34"/>
  <c r="G74" i="34"/>
  <c r="J74" i="34" s="1"/>
  <c r="K74" i="34"/>
  <c r="F70" i="34"/>
  <c r="K70" i="34"/>
  <c r="G70" i="34"/>
  <c r="J70" i="34" s="1"/>
  <c r="N50" i="34"/>
  <c r="J50" i="34"/>
  <c r="J61" i="34"/>
  <c r="J67" i="34"/>
  <c r="N75" i="34"/>
  <c r="J29" i="32"/>
  <c r="I51" i="32"/>
  <c r="H13" i="32" s="1"/>
  <c r="I29" i="32"/>
  <c r="F13" i="32" s="1"/>
  <c r="F15" i="32" s="1"/>
  <c r="J40" i="32"/>
  <c r="I40" i="32"/>
  <c r="G13" i="32" s="1"/>
  <c r="E9" i="34"/>
  <c r="E8" i="34"/>
  <c r="J51" i="32"/>
  <c r="H14" i="32" s="1"/>
  <c r="H6" i="32"/>
  <c r="H10" i="32" s="1"/>
  <c r="I62" i="32" l="1"/>
  <c r="I13" i="32" s="1"/>
  <c r="N71" i="34"/>
  <c r="R80" i="34"/>
  <c r="G76" i="34"/>
  <c r="J76" i="34" s="1"/>
  <c r="F78" i="34"/>
  <c r="O78" i="34"/>
  <c r="R78" i="34" s="1"/>
  <c r="F72" i="34"/>
  <c r="O72" i="34"/>
  <c r="R72" i="34" s="1"/>
  <c r="I14" i="32"/>
  <c r="F14" i="32"/>
  <c r="F16" i="32" s="1"/>
  <c r="D14" i="34" s="1"/>
  <c r="G14" i="32"/>
  <c r="G16" i="32" s="1"/>
  <c r="E14" i="34" s="1"/>
  <c r="F76" i="34"/>
  <c r="K76" i="34"/>
  <c r="N76" i="34" s="1"/>
  <c r="G15" i="32"/>
  <c r="K68" i="34"/>
  <c r="N68" i="34" s="1"/>
  <c r="O68" i="34"/>
  <c r="O65" i="34" s="1"/>
  <c r="M21" i="34" s="1"/>
  <c r="O57" i="34"/>
  <c r="L21" i="34" s="1"/>
  <c r="C77" i="34"/>
  <c r="Q77" i="34"/>
  <c r="Q73" i="34" s="1"/>
  <c r="N23" i="34" s="1"/>
  <c r="I77" i="34"/>
  <c r="G68" i="34"/>
  <c r="J68" i="34" s="1"/>
  <c r="N59" i="34"/>
  <c r="Q49" i="34"/>
  <c r="K23" i="34" s="1"/>
  <c r="N67" i="34"/>
  <c r="M49" i="34"/>
  <c r="D31" i="34" s="1"/>
  <c r="D35" i="34" s="1"/>
  <c r="Q57" i="34"/>
  <c r="L23" i="34" s="1"/>
  <c r="Q65" i="34"/>
  <c r="M23" i="34" s="1"/>
  <c r="R52" i="34"/>
  <c r="N60" i="34"/>
  <c r="N74" i="34"/>
  <c r="N53" i="34"/>
  <c r="N66" i="34"/>
  <c r="M57" i="34"/>
  <c r="E31" i="34" s="1"/>
  <c r="E35" i="34" s="1"/>
  <c r="N58" i="34"/>
  <c r="N62" i="34"/>
  <c r="N63" i="34"/>
  <c r="N61" i="34"/>
  <c r="N64" i="34"/>
  <c r="I65" i="34"/>
  <c r="F27" i="34" s="1"/>
  <c r="M65" i="34"/>
  <c r="F31" i="34" s="1"/>
  <c r="J71" i="34"/>
  <c r="E34" i="34"/>
  <c r="E7" i="34"/>
  <c r="F80" i="34"/>
  <c r="K80" i="34"/>
  <c r="G80" i="34"/>
  <c r="C65" i="34"/>
  <c r="F65" i="34" s="1"/>
  <c r="D73" i="34"/>
  <c r="L80" i="34"/>
  <c r="L73" i="34" s="1"/>
  <c r="G30" i="34" s="1"/>
  <c r="H80" i="34"/>
  <c r="H73" i="34" s="1"/>
  <c r="G26" i="34" s="1"/>
  <c r="M80" i="34"/>
  <c r="M73" i="34" s="1"/>
  <c r="G31" i="34" s="1"/>
  <c r="I80" i="34"/>
  <c r="G78" i="34"/>
  <c r="J78" i="34" s="1"/>
  <c r="K72" i="34"/>
  <c r="K78" i="34"/>
  <c r="N78" i="34" s="1"/>
  <c r="E73" i="34"/>
  <c r="C73" i="34"/>
  <c r="F34" i="34"/>
  <c r="D34" i="34"/>
  <c r="G72" i="34"/>
  <c r="J72" i="34" s="1"/>
  <c r="K49" i="34"/>
  <c r="G57" i="34"/>
  <c r="E25" i="34" s="1"/>
  <c r="G49" i="34"/>
  <c r="D25" i="34" s="1"/>
  <c r="K57" i="34"/>
  <c r="N70" i="34"/>
  <c r="H16" i="32"/>
  <c r="F14" i="34" s="1"/>
  <c r="F16" i="34" s="1"/>
  <c r="H15" i="32"/>
  <c r="F10" i="34" s="1"/>
  <c r="F11" i="34" s="1"/>
  <c r="I6" i="32"/>
  <c r="I10" i="32" s="1"/>
  <c r="F6" i="34"/>
  <c r="K65" i="34" l="1"/>
  <c r="F29" i="34" s="1"/>
  <c r="R68" i="34"/>
  <c r="E16" i="34"/>
  <c r="E15" i="34"/>
  <c r="E17" i="34"/>
  <c r="D17" i="34"/>
  <c r="D16" i="34"/>
  <c r="D15" i="34"/>
  <c r="I73" i="34"/>
  <c r="G27" i="34" s="1"/>
  <c r="G35" i="34" s="1"/>
  <c r="E10" i="34"/>
  <c r="E11" i="34" s="1"/>
  <c r="G20" i="34"/>
  <c r="G23" i="34" s="1"/>
  <c r="F20" i="34"/>
  <c r="D10" i="34"/>
  <c r="D12" i="34" s="1"/>
  <c r="R65" i="34"/>
  <c r="M20" i="34" s="1"/>
  <c r="G77" i="34"/>
  <c r="G73" i="34" s="1"/>
  <c r="O77" i="34"/>
  <c r="F77" i="34"/>
  <c r="K77" i="34"/>
  <c r="N77" i="34" s="1"/>
  <c r="R57" i="34"/>
  <c r="L20" i="34" s="1"/>
  <c r="H13" i="7" s="1"/>
  <c r="K13" i="7"/>
  <c r="R49" i="34"/>
  <c r="K20" i="34" s="1"/>
  <c r="N49" i="34"/>
  <c r="D28" i="34" s="1"/>
  <c r="C9" i="7" s="1"/>
  <c r="E9" i="7" s="1"/>
  <c r="N57" i="34"/>
  <c r="E28" i="34" s="1"/>
  <c r="F9" i="7" s="1"/>
  <c r="H9" i="7" s="1"/>
  <c r="F35" i="34"/>
  <c r="F73" i="34"/>
  <c r="N72" i="34"/>
  <c r="G34" i="34"/>
  <c r="J80" i="34"/>
  <c r="N80" i="34"/>
  <c r="E29" i="34"/>
  <c r="E33" i="34" s="1"/>
  <c r="D29" i="34"/>
  <c r="D33" i="34" s="1"/>
  <c r="G65" i="34"/>
  <c r="F25" i="34" s="1"/>
  <c r="J49" i="34"/>
  <c r="D24" i="34" s="1"/>
  <c r="J57" i="34"/>
  <c r="E24" i="34" s="1"/>
  <c r="F17" i="34"/>
  <c r="F15" i="34"/>
  <c r="F13" i="34"/>
  <c r="F12" i="34"/>
  <c r="F8" i="34"/>
  <c r="F9" i="34"/>
  <c r="G6" i="34"/>
  <c r="I15" i="32"/>
  <c r="G10" i="34" s="1"/>
  <c r="I16" i="32"/>
  <c r="G14" i="34" s="1"/>
  <c r="J73" i="34" l="1"/>
  <c r="G24" i="34" s="1"/>
  <c r="L8" i="7" s="1"/>
  <c r="N8" i="7" s="1"/>
  <c r="N65" i="34"/>
  <c r="F28" i="34" s="1"/>
  <c r="I9" i="7" s="1"/>
  <c r="K9" i="7" s="1"/>
  <c r="D11" i="34"/>
  <c r="D13" i="34"/>
  <c r="L10" i="7"/>
  <c r="N10" i="7" s="1"/>
  <c r="G21" i="34"/>
  <c r="G22" i="34"/>
  <c r="E13" i="34"/>
  <c r="E12" i="34"/>
  <c r="K73" i="34"/>
  <c r="G29" i="34" s="1"/>
  <c r="I10" i="7"/>
  <c r="K10" i="7" s="1"/>
  <c r="F23" i="34"/>
  <c r="F21" i="34"/>
  <c r="F22" i="34"/>
  <c r="J77" i="34"/>
  <c r="R77" i="34"/>
  <c r="O73" i="34"/>
  <c r="E13" i="7"/>
  <c r="D32" i="34"/>
  <c r="C8" i="7"/>
  <c r="E32" i="34"/>
  <c r="F8" i="7"/>
  <c r="H8" i="7" s="1"/>
  <c r="G25" i="34"/>
  <c r="J65" i="34"/>
  <c r="F24" i="34" s="1"/>
  <c r="F33" i="34"/>
  <c r="F7" i="34"/>
  <c r="G17" i="34"/>
  <c r="G15" i="34"/>
  <c r="G16" i="34"/>
  <c r="G12" i="34"/>
  <c r="G13" i="34"/>
  <c r="G11" i="34"/>
  <c r="G8" i="34"/>
  <c r="G9" i="34"/>
  <c r="G33" i="34" l="1"/>
  <c r="N73" i="34"/>
  <c r="G28" i="34" s="1"/>
  <c r="L9" i="7" s="1"/>
  <c r="N9" i="7" s="1"/>
  <c r="N21" i="34"/>
  <c r="R73" i="34"/>
  <c r="N20" i="34" s="1"/>
  <c r="N13" i="7" s="1"/>
  <c r="E8" i="7"/>
  <c r="C14" i="7"/>
  <c r="F32" i="34"/>
  <c r="I8" i="7"/>
  <c r="K8" i="7" s="1"/>
  <c r="G7" i="34"/>
  <c r="G32" i="34" l="1"/>
  <c r="D14" i="7"/>
  <c r="G14" i="7"/>
  <c r="J14" i="7"/>
  <c r="M14" i="7"/>
  <c r="H66" i="7" l="1"/>
  <c r="N66" i="7"/>
  <c r="K66" i="7"/>
  <c r="E66" i="7"/>
  <c r="K14" i="7"/>
  <c r="I14" i="7"/>
  <c r="H14" i="7"/>
  <c r="F14" i="7"/>
  <c r="E14" i="7"/>
  <c r="N14" i="7"/>
  <c r="L14" i="7"/>
  <c r="C72" i="7" l="1"/>
  <c r="N21" i="7" l="1"/>
  <c r="N20" i="7"/>
  <c r="K21" i="7"/>
  <c r="K20" i="7"/>
  <c r="K19" i="7"/>
  <c r="H21" i="7"/>
  <c r="H20" i="7"/>
  <c r="E19" i="7"/>
  <c r="E20" i="7"/>
  <c r="E21" i="7"/>
  <c r="N23" i="7" l="1"/>
  <c r="K23" i="7"/>
  <c r="E23" i="7"/>
  <c r="H23" i="7"/>
  <c r="M67" i="7"/>
  <c r="L67" i="7"/>
  <c r="J67" i="7"/>
  <c r="G67" i="7"/>
  <c r="I67" i="7"/>
  <c r="F67" i="7"/>
  <c r="D67" i="7"/>
  <c r="E67" i="7" l="1"/>
  <c r="N38" i="7"/>
  <c r="K38" i="7"/>
  <c r="H38" i="7"/>
  <c r="K67" i="7" l="1"/>
  <c r="H67" i="7"/>
  <c r="N67" i="7"/>
  <c r="C73" i="7" l="1"/>
  <c r="C74" i="7" s="1"/>
  <c r="N69" i="7"/>
  <c r="K69" i="7"/>
  <c r="H69" i="7"/>
  <c r="E69" i="7"/>
  <c r="E70" i="7" l="1"/>
  <c r="F12" i="29" s="1"/>
  <c r="F11" i="29"/>
  <c r="H70" i="7"/>
  <c r="G12" i="29" s="1"/>
  <c r="G11" i="29"/>
  <c r="K70" i="7"/>
  <c r="H12" i="29" s="1"/>
  <c r="H11" i="29"/>
  <c r="N70" i="7"/>
  <c r="I12" i="29" s="1"/>
  <c r="I11" i="29"/>
  <c r="K11" i="29"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<sst xmlns="http://schemas.openxmlformats.org/spreadsheetml/2006/main" count="972" uniqueCount="428">
  <si>
    <t>Surplus/Shortfall</t>
  </si>
  <si>
    <t>Recurring</t>
  </si>
  <si>
    <t>One Time</t>
  </si>
  <si>
    <t>Reallocation of existing funds</t>
  </si>
  <si>
    <t>Federal funds, grants, external funds, endowments, or other funding</t>
  </si>
  <si>
    <t>Graduate Assistants</t>
  </si>
  <si>
    <t>Administrators</t>
  </si>
  <si>
    <t>Support Staff</t>
  </si>
  <si>
    <t>Full-Time Personnel</t>
  </si>
  <si>
    <t>Part-Time Personnel</t>
  </si>
  <si>
    <t>Total</t>
  </si>
  <si>
    <t>Faculty (Masters)</t>
  </si>
  <si>
    <t xml:space="preserve">Part-time Faculty </t>
  </si>
  <si>
    <t>Full-time Faculty</t>
  </si>
  <si>
    <t>Personnel - New Positions</t>
  </si>
  <si>
    <t>Travel</t>
  </si>
  <si>
    <t>Subtotal - New Personnel Expenses</t>
  </si>
  <si>
    <t>TOTAL EXPENDITURES</t>
  </si>
  <si>
    <t>Total facility related expenditures</t>
  </si>
  <si>
    <t>Software</t>
  </si>
  <si>
    <t>Out-of-State</t>
  </si>
  <si>
    <t>Program Name</t>
  </si>
  <si>
    <t>Institution Requesting New Program</t>
  </si>
  <si>
    <t>Semester and Year Program will Start</t>
  </si>
  <si>
    <t>New Academic Degree Program Budget Worksheet</t>
  </si>
  <si>
    <t>In-State</t>
  </si>
  <si>
    <t>Travel - Employee</t>
  </si>
  <si>
    <t>Travel - Non-Employee</t>
  </si>
  <si>
    <t>Operating Supplies and Expenses</t>
  </si>
  <si>
    <t>Motor Vehicle Expense</t>
  </si>
  <si>
    <t>Supplies &amp; Materials</t>
  </si>
  <si>
    <t>Repairs and Maintenance</t>
  </si>
  <si>
    <t>Utilities</t>
  </si>
  <si>
    <t>Rental Payments (Non-Real Estate)</t>
  </si>
  <si>
    <t>Insurance</t>
  </si>
  <si>
    <t>Publications and Printing</t>
  </si>
  <si>
    <t>Equipment (Small Value)</t>
  </si>
  <si>
    <t>Real Estate/Authority Lease Rental</t>
  </si>
  <si>
    <t>Contracted Services</t>
  </si>
  <si>
    <t>Telecommunications</t>
  </si>
  <si>
    <t>Scholarships</t>
  </si>
  <si>
    <t>Other Grant Expense</t>
  </si>
  <si>
    <t>Stipends</t>
  </si>
  <si>
    <t>Other Operating Expenses</t>
  </si>
  <si>
    <t>Equipment/Capital Outlay</t>
  </si>
  <si>
    <t>Motor Vehicle Purchase</t>
  </si>
  <si>
    <t>Equipment Purchase</t>
  </si>
  <si>
    <t>Other Capital</t>
  </si>
  <si>
    <t xml:space="preserve">TOTAL REVENUE </t>
  </si>
  <si>
    <t>TOTAL</t>
  </si>
  <si>
    <t>Fringe Rate</t>
  </si>
  <si>
    <t>Base Enrollment</t>
  </si>
  <si>
    <t>Internal shifts from other programs</t>
  </si>
  <si>
    <t>Line Ref.</t>
  </si>
  <si>
    <t>Faculty (Lecturer)</t>
  </si>
  <si>
    <r>
      <t xml:space="preserve">New state formula funding
</t>
    </r>
    <r>
      <rPr>
        <sz val="9"/>
        <color theme="1"/>
        <rFont val="Calibri"/>
        <family val="2"/>
      </rPr>
      <t>($200 per undergraduate credit hour, $800 per graduate hour.  Funding not guaranteed)</t>
    </r>
  </si>
  <si>
    <t>Operating Expenses</t>
  </si>
  <si>
    <t>EXPENDITURES</t>
  </si>
  <si>
    <t>Annual Surplus/Shortfall</t>
  </si>
  <si>
    <t>Total revenues over 4 years</t>
  </si>
  <si>
    <t>Total expenditures over 4 years</t>
  </si>
  <si>
    <t>Year 1 Cost</t>
  </si>
  <si>
    <t>Year 2 Cost</t>
  </si>
  <si>
    <t>Year 3 Cost</t>
  </si>
  <si>
    <t>Year 4 Cost</t>
  </si>
  <si>
    <t>Estimated total enrollment (headcount) this year</t>
  </si>
  <si>
    <t>Position Type</t>
  </si>
  <si>
    <t>Estimated Salary</t>
  </si>
  <si>
    <t>Position Status</t>
  </si>
  <si>
    <t>Use the pull-down menu to specify if the position is full- or part-time.</t>
  </si>
  <si>
    <t>Use the pull-down menu to specify if the position is considered faculty (and intended highest degree earned), administration, or staff.</t>
  </si>
  <si>
    <t>Year 1 FTE</t>
  </si>
  <si>
    <t>Year 2 FTE</t>
  </si>
  <si>
    <t>Year 3 FTE</t>
  </si>
  <si>
    <t>Year 4 FTE</t>
  </si>
  <si>
    <t>Explanatory Notes</t>
  </si>
  <si>
    <t>As needed, use this space to provide helpful notes to reviewers.</t>
  </si>
  <si>
    <t>Required</t>
  </si>
  <si>
    <t>Auto-Calculated</t>
  </si>
  <si>
    <t>Specify % of all  responsibilities (not just instructional)  in year 1 dedicated to this program.</t>
  </si>
  <si>
    <t>Specify % of all  responsibilities (not just instructional)  in year 2 dedicated to this program.</t>
  </si>
  <si>
    <t>Specify % of all  responsibilities (not just instructional)  in year 3 dedicated to this program.</t>
  </si>
  <si>
    <t>Specify % of all  responsibilities (not just instructional)  in year 4 dedicated to this program.</t>
  </si>
  <si>
    <t>FTE and % of Responsibilities</t>
  </si>
  <si>
    <t>Administrators/Program Coordinators</t>
  </si>
  <si>
    <t>New to Institution</t>
  </si>
  <si>
    <t># of Students</t>
  </si>
  <si>
    <t>How many students won't return next year?</t>
  </si>
  <si>
    <t>How many students will be graduating?</t>
  </si>
  <si>
    <t>2nd Years / Sophomores</t>
  </si>
  <si>
    <t>1st Years / Freshman</t>
  </si>
  <si>
    <t>3rd Years / Juniors</t>
  </si>
  <si>
    <t>Student Cohorts/ Classifications</t>
  </si>
  <si>
    <t>4th Years / Seniors</t>
  </si>
  <si>
    <t>5th Years</t>
  </si>
  <si>
    <t>6th Years</t>
  </si>
  <si>
    <t>7+ Years</t>
  </si>
  <si>
    <t>Total Cr Hrs</t>
  </si>
  <si>
    <t>Optional</t>
  </si>
  <si>
    <t>Non-Editable</t>
  </si>
  <si>
    <t>Degree Name</t>
  </si>
  <si>
    <t>Major Name</t>
  </si>
  <si>
    <t>Category</t>
  </si>
  <si>
    <t>Projected First Semester of Enrollment</t>
  </si>
  <si>
    <t>Projected First Year of Enrollment</t>
  </si>
  <si>
    <t>Fund Type</t>
  </si>
  <si>
    <t>Brief Description</t>
  </si>
  <si>
    <t>Period when funds will be allocated to program</t>
  </si>
  <si>
    <t>For reallocation of existing funds, this should specify where the funds were previously allocated.  For grants, this should specify the grant sponsor and grant title.</t>
  </si>
  <si>
    <t>Please select from the pulldown list.</t>
  </si>
  <si>
    <t>Year 1 One-Time Funds</t>
  </si>
  <si>
    <t>Year 2 One-Time Funds</t>
  </si>
  <si>
    <t>Year 3 One-Time Funds</t>
  </si>
  <si>
    <t>Year 4 One-Time Funds</t>
  </si>
  <si>
    <t>Year 1 Recurring Funds</t>
  </si>
  <si>
    <t>Year 2 Recurring Funds</t>
  </si>
  <si>
    <t>Year 3 Recurring Funds</t>
  </si>
  <si>
    <t>Year 4 Recurring Funds</t>
  </si>
  <si>
    <t>Reallocation of Existing Funds</t>
  </si>
  <si>
    <t>Funds noted here should also be listed in years 2 - 4.</t>
  </si>
  <si>
    <t>Input any funds that will not be ongoing.</t>
  </si>
  <si>
    <t>Specify the estimated salary for the position, including pay for graduate asssitants. For non-salaried positions (excl. grad assts), specify $0 and use the stipend columns.</t>
  </si>
  <si>
    <t>This may be beyond the four years of this budget.  For example, 7/1/27 - 6/30/35 or ongoing.</t>
  </si>
  <si>
    <t>Year 1 Stipend/ Waiver</t>
  </si>
  <si>
    <t>Year 2 Stipend/  Waiver</t>
  </si>
  <si>
    <t>Year 3 Stipend/  Waiver</t>
  </si>
  <si>
    <t>Year 4 Stipend/  Waiver</t>
  </si>
  <si>
    <t xml:space="preserve">If funding will include a stipend or tuition waiver in year 1, specify amount here. </t>
  </si>
  <si>
    <t xml:space="preserve">If funding will include a stipend or  tuition waiver in year 2, specify amount here. </t>
  </si>
  <si>
    <t xml:space="preserve">If funding will include a stipend or  tuition waiver in year 3, specify amount here. </t>
  </si>
  <si>
    <t xml:space="preserve">If funding will include a stipend or  tuition waiver in year 4, specify amount here. </t>
  </si>
  <si>
    <t>Pre-Launch Years Total Funds</t>
  </si>
  <si>
    <t>Pre-Launch Years Stipend</t>
  </si>
  <si>
    <t>Total FTE salary dedicated to program prior to launch - if multiple years, this could exceed 100%.</t>
  </si>
  <si>
    <t>Pre-Launch Years FTE</t>
  </si>
  <si>
    <t>Pre-Launch Years Cost</t>
  </si>
  <si>
    <t>Expense Type</t>
  </si>
  <si>
    <t>Provide a very brief description of this expense.  If $0, please provide rationale.  If additional rows are needed for this expense type, additional rows are provided at the end.</t>
  </si>
  <si>
    <t>Enter all Pre-Launch Years Expenses.  This may include multiple years.</t>
  </si>
  <si>
    <t>Year-End Graduates</t>
  </si>
  <si>
    <t>Year-End Attrition</t>
  </si>
  <si>
    <t>Fall Program Attributable Cr Hrs</t>
  </si>
  <si>
    <t>Spring Program Attributable Cr Hrs</t>
  </si>
  <si>
    <t>Summer Program Attributable Cr Hrs</t>
  </si>
  <si>
    <t>Total Program Attributable Cr Hrs</t>
  </si>
  <si>
    <t>Fringe rate for Salary</t>
  </si>
  <si>
    <t>Fringe rate for Stipend</t>
  </si>
  <si>
    <t>Total stipends given before program launch.</t>
  </si>
  <si>
    <t>Specify the  fringe rate as confirmed with HR.</t>
  </si>
  <si>
    <t>Specify the  fringe rate as confirmed with HR.  For tuition waivers, the rate must be 0%.</t>
  </si>
  <si>
    <t>Specify the salary for the position. For non-salaried positions, specify $0 and use the stipend columns.</t>
  </si>
  <si>
    <t>Salary</t>
  </si>
  <si>
    <t>Base new tuition</t>
  </si>
  <si>
    <t>New Program Request:</t>
  </si>
  <si>
    <r>
      <t xml:space="preserve">Auto-Generated Worksheet Summary
</t>
    </r>
    <r>
      <rPr>
        <sz val="11"/>
        <color theme="1"/>
        <rFont val="Calibri"/>
        <family val="2"/>
        <scheme val="minor"/>
      </rPr>
      <t>(will appear on Financial Summary Sheet tab)</t>
    </r>
  </si>
  <si>
    <t>Faculty (PhD/terminal degree)</t>
  </si>
  <si>
    <t>Administrators/Program coordinators</t>
  </si>
  <si>
    <t>Subtotal - Existing/Reassigned Personnel Expenses</t>
  </si>
  <si>
    <t>Georgia Institute of Technology</t>
  </si>
  <si>
    <t>EDITABLE WORKSHEET:  Fill in the shaded green fields below.  Note that a position can have FTE funds, Stipends/Waivers, or both.  For Graduate Assistants, their pay should be considered salary and their tuition waiver a stipend.</t>
  </si>
  <si>
    <t>EDITABLE WORKSHEET:  Fill in the shaded green fields below.</t>
  </si>
  <si>
    <t xml:space="preserve">Use additional rows as needed by selecting from the pulldown list.  See the Terminology tab for more details. </t>
  </si>
  <si>
    <t>Enrollment Projections</t>
  </si>
  <si>
    <t>Projected Operating Expenses</t>
  </si>
  <si>
    <t>Requested Program Information</t>
  </si>
  <si>
    <t>Minimum Program Length (Credit Hours)</t>
  </si>
  <si>
    <t>Out-of-Country</t>
  </si>
  <si>
    <t>The table below is to identify the expected credit hours the average student will attempt each year.  It should roughly match the sample program map provided in #31 in the Proposal.</t>
  </si>
  <si>
    <t>Total Credit Hour Production</t>
  </si>
  <si>
    <t>Average Attempted Program Credit Hours per Student</t>
  </si>
  <si>
    <t>TOTAL STUDENTS (before graduation/ attrition)</t>
  </si>
  <si>
    <t>Summary</t>
  </si>
  <si>
    <t>Total Program Cr Hrs for Tuition Generation</t>
  </si>
  <si>
    <t>The "Total Program Attributable Credit Hours" and "Total Program Credit Hours for Tuition Generation" columns will be used to determine credit hour production for use in formula funding and tuition revenue, respectively.</t>
  </si>
  <si>
    <t>CREDIT HOUR PRODUCTION FOR FORMULA FUNDING</t>
  </si>
  <si>
    <t>CREDIT HOUR PRODUCTION FOR TUITION REVENUE</t>
  </si>
  <si>
    <t>Average Attempted Program Credit Hours for Tuition Revenue</t>
  </si>
  <si>
    <t>Lost to Attrition</t>
  </si>
  <si>
    <t>Graduates</t>
  </si>
  <si>
    <t>How many students won't return?</t>
  </si>
  <si>
    <t>Credit Hour Production</t>
  </si>
  <si>
    <t xml:space="preserve"> </t>
  </si>
  <si>
    <t>Total Credit Hour Production for Tuition Revenue</t>
  </si>
  <si>
    <t>This row takes the tuition cap for flat tuition rates into account.</t>
  </si>
  <si>
    <t>This is the full credit hour production attributed to the program.</t>
  </si>
  <si>
    <t>Total Enrollment</t>
  </si>
  <si>
    <t>% Students from Out-of-State</t>
  </si>
  <si>
    <t>% Students from Out-of-Country</t>
  </si>
  <si>
    <t>% Students from In-State</t>
  </si>
  <si>
    <t>From In-State Students</t>
  </si>
  <si>
    <t>From Out-of-State Students</t>
  </si>
  <si>
    <t>From Out-of-Country Students</t>
  </si>
  <si>
    <t>New State Formula Funding</t>
  </si>
  <si>
    <t>Tuition and State Formula Funding Projections</t>
  </si>
  <si>
    <t>Select from Pull-Down Menu</t>
  </si>
  <si>
    <t>Personnel - Reassigned/existing positions</t>
  </si>
  <si>
    <t>Surplus/Shortfall without formula funding</t>
  </si>
  <si>
    <t>Tuition Revenue Sharing with Other Institutions (must be negative)</t>
  </si>
  <si>
    <r>
      <rPr>
        <b/>
        <sz val="20"/>
        <color rgb="FFC00000"/>
        <rFont val="Calibri"/>
        <family val="2"/>
        <scheme val="minor"/>
      </rPr>
      <t>🗎</t>
    </r>
    <r>
      <rPr>
        <b/>
        <sz val="12"/>
        <color rgb="FFC00000"/>
        <rFont val="Calibri"/>
        <family val="2"/>
        <scheme val="minor"/>
      </rPr>
      <t xml:space="preserve"> Please provide a basis for your NEW TO INSTITUTION and SHIFTED FROM OTHER MAJORS projections in #38 of the proposal.  Be sure to include what other majors you considered to serve as a basis for the projections. </t>
    </r>
  </si>
  <si>
    <r>
      <rPr>
        <b/>
        <sz val="20"/>
        <color rgb="FFC00000"/>
        <rFont val="Calibri"/>
        <family val="2"/>
        <scheme val="minor"/>
      </rPr>
      <t>🗎</t>
    </r>
    <r>
      <rPr>
        <b/>
        <sz val="12"/>
        <color rgb="FFC00000"/>
        <rFont val="Calibri"/>
        <family val="2"/>
        <scheme val="minor"/>
      </rPr>
      <t xml:space="preserve"> Please provide a basis for your Out-of-State/Out-of-Country projections in #38 of the proposal.  Be sure to include what other populations you considered to serve as a basis for the projections. </t>
    </r>
  </si>
  <si>
    <t>This section takes the tuition cap for flat tuition rates into account.</t>
  </si>
  <si>
    <t>Taking into account the information from all sheets, your current annual surplus/shortfall is:</t>
  </si>
  <si>
    <t>Auto-Generated Worksheet Summary</t>
  </si>
  <si>
    <r>
      <t xml:space="preserve">Projected Enrollment.  </t>
    </r>
    <r>
      <rPr>
        <sz val="14"/>
        <color theme="1"/>
        <rFont val="Calibri"/>
        <family val="2"/>
        <scheme val="minor"/>
      </rPr>
      <t>These enrollment projections estimate credit hour production so that on the next sheet we can project revenue from tuition and new state formula funding.</t>
    </r>
  </si>
  <si>
    <r>
      <t xml:space="preserve">Projected Tuition Revenue: </t>
    </r>
    <r>
      <rPr>
        <sz val="14"/>
        <color theme="1"/>
        <rFont val="Calibri"/>
        <family val="2"/>
        <scheme val="minor"/>
      </rPr>
      <t xml:space="preserve"> This sheet identifies the main source of funding this program:  tuition and state appropriations.</t>
    </r>
  </si>
  <si>
    <t>Projected Existing/Reassigned Personnel:  This sheet identifies the specific people and positions that will be part of the new program expenditures.</t>
  </si>
  <si>
    <t xml:space="preserve">Projected New Personnel:  This sheet identifies the specific new positions that will be hired to support the new program. </t>
  </si>
  <si>
    <t>Projected Additional Fund Sources, including Reallocation of Existing Funds:  This sheet provide details on any external funding being used as a revenue source as well as how much existing funds will be reallocated to support the new academic program.</t>
  </si>
  <si>
    <t>Total Tuition Charged to Students</t>
  </si>
  <si>
    <t>Total Program Attributable Tuition</t>
  </si>
  <si>
    <t>Auto-Generated Table</t>
  </si>
  <si>
    <t>Credit Hour Cap for flat tuition</t>
  </si>
  <si>
    <t>Abraham Baldwin Agricultural College</t>
  </si>
  <si>
    <t>Albany State University</t>
  </si>
  <si>
    <t>Atlanta Metropolitan State College</t>
  </si>
  <si>
    <t>Augusta University</t>
  </si>
  <si>
    <t>Clayton State University</t>
  </si>
  <si>
    <t>College of Coastal Georgia</t>
  </si>
  <si>
    <t>Columbus State University</t>
  </si>
  <si>
    <t>Dalton State College</t>
  </si>
  <si>
    <t>Fort Valley State University</t>
  </si>
  <si>
    <t>Georgia College &amp; State University</t>
  </si>
  <si>
    <t>Georgia Gwinnett College</t>
  </si>
  <si>
    <t>Georgia Highlands College</t>
  </si>
  <si>
    <t>Georgia Southern University</t>
  </si>
  <si>
    <t>Georgia Southwestern State University</t>
  </si>
  <si>
    <t>Georgia State University</t>
  </si>
  <si>
    <t>Gordon State College</t>
  </si>
  <si>
    <t>Kennesaw State University</t>
  </si>
  <si>
    <t>Middle Georgia State University</t>
  </si>
  <si>
    <t>Savannah State University</t>
  </si>
  <si>
    <t>South Georgia State College</t>
  </si>
  <si>
    <t>University of Georgia</t>
  </si>
  <si>
    <t>University of North Georgia</t>
  </si>
  <si>
    <t>University of West Georgia</t>
  </si>
  <si>
    <t>Valdosta State University</t>
  </si>
  <si>
    <t>Institutional Tuition Rate (below cap)</t>
  </si>
  <si>
    <t>Institutional Tuition Rate (at/above cap)</t>
  </si>
  <si>
    <t>Flat Rate</t>
  </si>
  <si>
    <t>Average Annual Cost</t>
  </si>
  <si>
    <t>Total Students</t>
  </si>
  <si>
    <t>In-State Students</t>
  </si>
  <si>
    <t>Out-of-Country Students</t>
  </si>
  <si>
    <t>Out-of-State Students</t>
  </si>
  <si>
    <t>Total Program Attributable Base Tuition</t>
  </si>
  <si>
    <t>Tuition Differential</t>
  </si>
  <si>
    <t>Tuition Cost:  The following table data is auto-generated for use on other tabs of this workbook.  It shows the total tuition an individual student will be charged based on the information above.</t>
  </si>
  <si>
    <t>Program Basics:  Fill in the shaded green fields below.</t>
  </si>
  <si>
    <t>Institutional Tuition Rates:  Fill in the shaded green fields below.</t>
  </si>
  <si>
    <t>In-State Base Tuition Revenue</t>
  </si>
  <si>
    <t>Out-of-State Base Tuition Revenue</t>
  </si>
  <si>
    <t>Out-of Country  Base Tuition Revenue</t>
  </si>
  <si>
    <t>Total Base Tuition Revenue</t>
  </si>
  <si>
    <t>Tuition Revenue:  The following table data is auto-generated and used to calculate the total tuition revenue.</t>
  </si>
  <si>
    <t>Donation</t>
  </si>
  <si>
    <t>First Fiscal Year:</t>
  </si>
  <si>
    <t>Total Tuition Request</t>
  </si>
  <si>
    <t>Faculty</t>
  </si>
  <si>
    <t>Pre-Launch Years Salary with Fringe</t>
  </si>
  <si>
    <t>Year 1 Salary with Fringe</t>
  </si>
  <si>
    <t>Year 2 Salary with Fringe</t>
  </si>
  <si>
    <t>Year 3 Salary with Fringe</t>
  </si>
  <si>
    <t>Year 4 Salary with Fringe</t>
  </si>
  <si>
    <t>Pre-Launch Years Stipend with Fringe</t>
  </si>
  <si>
    <t>Year 1 Stipend/ Waiver with Fringe</t>
  </si>
  <si>
    <t>Year 2 Stipend/ Waiver with Fringe</t>
  </si>
  <si>
    <t>Year 3 Stipend/ Waiver with Fringe</t>
  </si>
  <si>
    <t>Year 4 Stipend/ Waiver with Fringe</t>
  </si>
  <si>
    <t>BPM Operating Supplies and Expenses - description of accounts</t>
  </si>
  <si>
    <t>BPM Taxable Fringe Benefits</t>
  </si>
  <si>
    <t>BPM Components of Pay</t>
  </si>
  <si>
    <t>EDITABLE WORKSHEET:  Fill in the shaded green fields below.  Note that a position can have FTE funds, Stipends/Waivers, or both. Note:  Graduate Assistants should be listed on the New Personnel tab.</t>
  </si>
  <si>
    <t>Required (unless waiver only)</t>
  </si>
  <si>
    <t>Required if salary allocated</t>
  </si>
  <si>
    <t>Required if stipends/waivers allocated</t>
  </si>
  <si>
    <t>Name and Title
(or # of positions if waiver only)</t>
  </si>
  <si>
    <t>Specify employee name and title (e.g., John Smith, Assistant Professor of XX).  
For staff receiving waivers only (e.g., TAP), list the number of projected waivers.  The waivers column should list TOTAL waivers costs.</t>
  </si>
  <si>
    <t>Title (or # of positions for staff with waivers only and/or for graduate assistants)</t>
  </si>
  <si>
    <t>Specify employee title (e.g., Assistant Professor of XX).
For staff receiving waivers only and/or for graduate assistants, list the number of projected waivers/assistantships.  The FTE/waivers column should list TOTAL (not individual) costs.</t>
  </si>
  <si>
    <t>Federal Grant</t>
  </si>
  <si>
    <t>Student Fees</t>
  </si>
  <si>
    <t>SHEET 1: Program Information</t>
  </si>
  <si>
    <t>SHEET 2:  Enrollment</t>
  </si>
  <si>
    <t>SHEET 3:  Tuition Revenue</t>
  </si>
  <si>
    <t>SHEETS 4 and 5:  Existing and New Personnel</t>
  </si>
  <si>
    <t xml:space="preserve">Position Type </t>
  </si>
  <si>
    <t>Pre-Launch Years Costs</t>
  </si>
  <si>
    <t>SHEET 6:  Operating Expenses</t>
  </si>
  <si>
    <t>SHEET 7:  Other Fund Sources</t>
  </si>
  <si>
    <t>Differential Tuition Request</t>
  </si>
  <si>
    <t>Description</t>
  </si>
  <si>
    <t>Related Program Proposal Question(s)</t>
  </si>
  <si>
    <t>This count represents the minimum number of credit hours required for a student to graduate.  If the program has multiple paths/concentrations, choose the path/concentration that requires the fewest credit hours.</t>
  </si>
  <si>
    <t>In most programs, students are charged different tuition rates based on state/country of residence.  The percent of in-state students would be the percentage of students projected to pay in-state tuition (either because they are classified as in-state students or are granted a tuition waiver to receive in-state tuition).  Similarly, the percent of out-of-state or out-of-country students would correspond to the percentage of students projected to pay out-of-state or out-of-country tuition (excluding those granted in-state tuition waivers).</t>
  </si>
  <si>
    <t>Consumable materials required to support instruction, program operations, and student learning. Examples include instructional materials, laboratory consumables, office supplies, and other items that must be regularly replenished.</t>
  </si>
  <si>
    <t>Sheet/Item</t>
  </si>
  <si>
    <t>Other Grant</t>
  </si>
  <si>
    <t>Contract</t>
  </si>
  <si>
    <t>Indirect Cost Recovery</t>
  </si>
  <si>
    <t>Endowment</t>
  </si>
  <si>
    <t>This count represents the number of students projected to graduate by the conclusion of the given year.</t>
  </si>
  <si>
    <t>Tuition Waivers</t>
  </si>
  <si>
    <t>Examples include travel expenses for students, job candidates, guest lecturers.</t>
  </si>
  <si>
    <t>Expenses paid to external service providers for basic infrastructure services necessary to operate institutional facilities.  For example, hazardous material disposal.</t>
  </si>
  <si>
    <t>Expenses related to the creation, printing, duplicating, or external publishing of physical or digital informational materials.  This includes marketing resources required to recruit prospective students or faculty and to promote the program, such as digital marketing campaigns, recruitment events, promotional materials, and enrollment management efforts.</t>
  </si>
  <si>
    <t>Payments made under a lease agreement for the use of real property (land or buildings) owned by third parties or public authorities.  For example, renting off-campus space for performing arts programs.</t>
  </si>
  <si>
    <t>Non-employee compensation or flat-rate allowances paid to individuals for professional services, meetings, or board participation.</t>
  </si>
  <si>
    <t>Payments made to external individuals, vendors, or independent contractors for professional or technical services rendered to the institution.  For example, hiring external IT consultants to upgrade technology infrastructure.</t>
  </si>
  <si>
    <t>Costs related to transmitting voice, data, or video signals.  Examples include institutional cellular phone plans, landline phone services, and internet/broadband service provider fees.</t>
  </si>
  <si>
    <t>Miscellaneous operating costs charged to a sponsored grant project that do not fit into standard personnel or travel categories. For example, specialized shipping fees for sending research samples to a partner lab.</t>
  </si>
  <si>
    <t>A broad category used to capture day-to-day operational costs that do not logically fall under any other category.  For example, institutional membership dues for academic organizations, or job posting advertisements.</t>
  </si>
  <si>
    <t>The acquisition of major physical equipment with an individual cost meeting or exceeding the state capitalization threshold (typically $5,000) and a useful life of more than one year. For example, purchasing a $50,000 mass spectrometer for a chemistry lab.</t>
  </si>
  <si>
    <t>Non-capital costs incurred to keep buildings, equipment, or grounds in an ordinary efficient operating condition without adding significant value or prolonging its original useful life.  For example, servicing copy machines or lab equipment.</t>
  </si>
  <si>
    <t>Typically major capital expenses related to the physical space required to deliver and support the program, including classrooms, laboratories, offices, research space, simulation facilities, or other specialized instructional environments.  For example, converting a lecture hall into a modern collaborative lab.</t>
  </si>
  <si>
    <t>Funding received directly or as a sub-award from an agency of the United States federal government to support a specific research, training, or service project.</t>
  </si>
  <si>
    <t>A legally binding agreement where the university provides a specific service or deliverable to an external sponsor in exchange for payment.  For example, a contract with a private pharmaceutical company to conduct a clinical drug trial.</t>
  </si>
  <si>
    <t>Funds recovered from sponsored projects to compensate the institution for "Facilities &amp; Administrative" overhead expenses that cannot be directly attributed to a single project.  For example, portions of a federal grant used to pay for electricity or central administrative support.</t>
  </si>
  <si>
    <t>Voluntary transfers of money, property, or assets from external donors to the institution (often managed via the institution's cooperative foundation) without the donor expecting anything of equal value in return. These do not include gifts for the purpose of establishing an endowment. For example, a community member donating $10,000 for a guest speaker series.</t>
  </si>
  <si>
    <t>Funds received from donors with the stipulation that the principal amount is kept intact and invested permanently, while only the investment earnings are spent on designated purposes.  For example, a $1 million gift establishing an endowed chair position</t>
  </si>
  <si>
    <t>BOR Policy 08.03.02 Regents' Professorships</t>
  </si>
  <si>
    <t>HRAP 07.00 Employee Benefits &amp; Services</t>
  </si>
  <si>
    <t>Durable items required for program delivery that have a longer useful life, cost under $5,000, and are not considered consumable. Examples include laboratory instruments, computers, specialized instructional equipment, furniture, and other items necessary for program operation. Items in this group, generally, should have a life expectancy of three years or more and be controlled by a perpetual inventory record.  Otherwise, such items would be considered under Supplies &amp; Materials.</t>
  </si>
  <si>
    <t>BPM Section 04.05.03 Use of Institution-Owneded Vehicles</t>
  </si>
  <si>
    <t>BPM Section 07.05 Facilities and Other Improvements</t>
  </si>
  <si>
    <t>Capitalized assets or expenditures (in excess of $100,000) that do not fall under standard buildings, equipment, or vehicle designations. For example, acquiring land or purchasing high-value collections of rare library books.</t>
  </si>
  <si>
    <t>BPM Section 07.00 Capitalization</t>
  </si>
  <si>
    <t>The acquisition of a new or used motor vehicle that meets state property management and title guidelines.</t>
  </si>
  <si>
    <t>BPM 24.00 Student Fees</t>
  </si>
  <si>
    <t>BPM 18.00 Major Repair &amp; Rehabilitation Funds</t>
  </si>
  <si>
    <t>BPM 02.04.04 Sponsored Operations</t>
  </si>
  <si>
    <t>BPM Section 19.02 Gifts and Donations</t>
  </si>
  <si>
    <t>BPM Section 23.03.03 Indirect Costs</t>
  </si>
  <si>
    <t>BPM Section 03.04 Contracts</t>
  </si>
  <si>
    <t>BOR Policy 07.03.02 Student Fees and Special Charges</t>
  </si>
  <si>
    <t>BPM Section 07.04 Private Donations to the USG and Its Institutions</t>
  </si>
  <si>
    <t>BOR Policy 9.8 Real Property Ownership and Asset Management</t>
  </si>
  <si>
    <t>Relevant Policy with links</t>
  </si>
  <si>
    <t>BOR Policy 07.03.01.01 Tuition Waivers</t>
  </si>
  <si>
    <t>HRAP on the Tuition Assistance Program TAP</t>
  </si>
  <si>
    <t>BPM Section 4.0 Travel</t>
  </si>
  <si>
    <t>BPM Section 03.00 Purchasing and Contracts</t>
  </si>
  <si>
    <t>BPM Section 03.02 Vehicles</t>
  </si>
  <si>
    <t>HRAP Section 02.01 Employee vs. Independent Contractors</t>
  </si>
  <si>
    <t>BOR Policy 07.08 Insurance</t>
  </si>
  <si>
    <t>BOR Policy 09.00 Facilities</t>
  </si>
  <si>
    <t>N/A</t>
  </si>
  <si>
    <t>45, 46</t>
  </si>
  <si>
    <t>44, 45, 46</t>
  </si>
  <si>
    <t>47-50</t>
  </si>
  <si>
    <t>Other</t>
  </si>
  <si>
    <t xml:space="preserve"> Funding received to support specific projects from non-federal external sponsors, such as local governments, private foundations, or non-profits.  </t>
  </si>
  <si>
    <t>Final Checks before Submitting</t>
  </si>
  <si>
    <t>Stipends, Per Diems &amp; Fees</t>
  </si>
  <si>
    <t>Credit Hour Breakdown:  Fill in the shaded green fields below.  This should match what is supplied in question #31 on the program proposal.</t>
  </si>
  <si>
    <t>Does the information provided throughout this document align with what was supplied on the program proposal?  Specifically:</t>
  </si>
  <si>
    <t>Sheet 1-Program Information</t>
  </si>
  <si>
    <t>Differential Tuition Request Information and question #40 on the program proposal</t>
  </si>
  <si>
    <t>Credit Hour Breakdown and question #31 on the program proposal</t>
  </si>
  <si>
    <t>Sheet 2 - Enrollment</t>
  </si>
  <si>
    <t>Question #38 on the program proposal</t>
  </si>
  <si>
    <t>Sheets 4 &amp; 5 - Existing &amp; New Personnel</t>
  </si>
  <si>
    <t>Questions 44 - 46 on the program proposal</t>
  </si>
  <si>
    <t>Sheet 6 - Operating Expenses</t>
  </si>
  <si>
    <t>Quesitons 39 and 47 - 51 on the program proposal</t>
  </si>
  <si>
    <t>Sheet 7 - Other Fund Sources</t>
  </si>
  <si>
    <t>Questions 41 - 42 on the program proposal</t>
  </si>
  <si>
    <t>Did you provide sufficient explanations either in the program proposal or, for sheets 4 - 7, in the final "Explanations" column on the sheet?</t>
  </si>
  <si>
    <t>Do all institutional offices represented on the signature page understand the business case for the new program and how it drives the institution’s overall strategy and enhances the academic program portfolio?</t>
  </si>
  <si>
    <t>Do the faculty resources align with the projected course offering schedule (e.g., the number of credit hours that will need to be taught each semester)?</t>
  </si>
  <si>
    <t>Have you considered the resources needed for all staff offices (e.g., admissions, advising, career services, tutoring, other student support services, etc.)?</t>
  </si>
  <si>
    <t>Checkbox</t>
  </si>
  <si>
    <t>Subtotal - Existing Personnel</t>
  </si>
  <si>
    <t>Subtotal - New Personnel</t>
  </si>
  <si>
    <t>Subtotal - Operating</t>
  </si>
  <si>
    <t>Building/Facilities Improvements</t>
  </si>
  <si>
    <t>Surplus/Shortfall w/o formula funding</t>
  </si>
  <si>
    <t>REVENUES/FUND SOURCES</t>
  </si>
  <si>
    <t>eCampus</t>
  </si>
  <si>
    <t>Additional tuition differential</t>
  </si>
  <si>
    <t>Is this part of a Collaborative?</t>
  </si>
  <si>
    <t>Total Tuition Revenue Sharing</t>
  </si>
  <si>
    <t>Out-of-State Differential Revenue</t>
  </si>
  <si>
    <t>In-State Differential Revenue</t>
  </si>
  <si>
    <t>Out-of Country  Differential Revenue</t>
  </si>
  <si>
    <t>Total Differential Revenue</t>
  </si>
  <si>
    <t>Tuition Revenue Sharing</t>
  </si>
  <si>
    <t>In-State  Revenue Sharing</t>
  </si>
  <si>
    <t>Out-of-State Revenue Sharing</t>
  </si>
  <si>
    <t>Out-of Country  Revenue Sharing</t>
  </si>
  <si>
    <t>Collaborative Program</t>
  </si>
  <si>
    <r>
      <t xml:space="preserve">Fall </t>
    </r>
    <r>
      <rPr>
        <b/>
        <sz val="11"/>
        <color theme="1"/>
        <rFont val="Calibri"/>
        <family val="2"/>
        <scheme val="minor"/>
      </rPr>
      <t>Total</t>
    </r>
    <r>
      <rPr>
        <sz val="11"/>
        <color theme="1"/>
        <rFont val="Calibri"/>
        <family val="2"/>
        <scheme val="minor"/>
      </rPr>
      <t xml:space="preserve"> Cr Hrs</t>
    </r>
  </si>
  <si>
    <r>
      <t>Spring</t>
    </r>
    <r>
      <rPr>
        <b/>
        <sz val="11"/>
        <color theme="1"/>
        <rFont val="Calibri"/>
        <family val="2"/>
        <scheme val="minor"/>
      </rPr>
      <t xml:space="preserve"> Total</t>
    </r>
    <r>
      <rPr>
        <sz val="11"/>
        <color theme="1"/>
        <rFont val="Calibri"/>
        <family val="2"/>
        <scheme val="minor"/>
      </rPr>
      <t xml:space="preserve"> Cr Hrs</t>
    </r>
  </si>
  <si>
    <r>
      <t xml:space="preserve">Summer </t>
    </r>
    <r>
      <rPr>
        <b/>
        <sz val="11"/>
        <color theme="1"/>
        <rFont val="Calibri"/>
        <family val="2"/>
        <scheme val="minor"/>
      </rPr>
      <t>Total</t>
    </r>
    <r>
      <rPr>
        <sz val="11"/>
        <color theme="1"/>
        <rFont val="Calibri"/>
        <family val="2"/>
        <scheme val="minor"/>
      </rPr>
      <t xml:space="preserve"> Cr Hrs</t>
    </r>
  </si>
  <si>
    <t>Full-Time Faculty</t>
  </si>
  <si>
    <t>Part-Time Faculty</t>
  </si>
  <si>
    <t>Existing</t>
  </si>
  <si>
    <t>New</t>
  </si>
  <si>
    <t>For comparison, below is the total FTE assigned to faculty.  (Note, some teaching may be paid through stipends and that isn't captured here.)</t>
  </si>
  <si>
    <t>If you've made changes, did you have the institutional offices represented on the signature page re-review the budget?</t>
  </si>
  <si>
    <t>Most institutions/programs charge tuition on a per credit hour basis until a credit hour cap is reached beyond which a flat tuition rate is applied.  This cap represents the minimum number of credit hours where a student is charged a flat tuition rate rather than a per-credit hour rate. For example, for many institutions, the undergraduate cap for flat tuition is 15 credit hours.  Students taking between 1 to 14 credit hours are charged on a per credit hour basis while students taking 15 or more hours are charged a flat tuition rate.</t>
  </si>
  <si>
    <t>For select graduate programs only, this field represents revenue from the additional tuition above the institution’s approved base graduate tuition rate.  Any such differential rate must be approved by the Board of Regents prior to implementation.  Complete the budget assuming the proposed differential rate will be approved.  Your proposal must provide a concise and compelling business case for why the tuition differential is required.  You must also explain how the program would be implemented if the differential rate request is denied.</t>
  </si>
  <si>
    <t>Refers to a program that is offered through eCampus or in conjunction with other institutions through board approved collaborative programs.
For collaborative programs that have an approved uniform tuition rate for all participating institutions, the difference between the collaborative rate and the institutional rate will be considered a form of differential tuition cost.  Note that if the collaborative rate is less than the institution’s base tuition rate, the differential value may be negative.</t>
  </si>
  <si>
    <t xml:space="preserve">When an institution is part of a collaborative, tuition is shared by the participating partners.  Most typically, this is done with eCampus where the institution retains a portion of the revenue (e.g., 25%) and sends the remainder (e.g., 75%) back to eCampus to be used for eCampus expenses and to pay faculty at other Collaborative institutions. 
For tuition revenue sharing calculations, only the percentage of tuition retained by the institution from collaborative courses used in the budget calculations.  In semesters where a student may complete a combination of institution and collaborative courses where together the total number of credit hours exceeds the cap for flat tuition, then the tuition revenue sharing is calculated using a ratio of the credit hours that are taught as part of the collaborative.  </t>
  </si>
  <si>
    <t>Continuing in Program</t>
  </si>
  <si>
    <t>Shifted from Other Programs</t>
  </si>
  <si>
    <t>This count represents continuing students who were previously enrolled in the proposed program and are progressing toward graduation.</t>
  </si>
  <si>
    <t>This count represents students new to the institution and are enrolled in the proposed program.</t>
  </si>
  <si>
    <t>This count represents continuing students who were NOT previously enrolled in the proposed program but are projected to change to this program.</t>
  </si>
  <si>
    <t>This count represents the number of students projected either to (1) leave the institution without graduating or (2) change to a different degree/major from this proposed program.</t>
  </si>
  <si>
    <t>Residency Classification</t>
  </si>
  <si>
    <t>FTE stands for Full-Time Equivalent employees supporting the proposed program and represents the percent of an individual's full-time responsibilities that are dedicated to the new program.  This should account for teaching responsibilities, as well as service, scholarship, and other duties.  For example, a faculty member who teaches half their teaching load in the new program would likely have half their scholarship duties assigned to this program.</t>
  </si>
  <si>
    <t>The cost of employee benefits provided by the institution as a percentage of their payroll salary.  Institutions have established fringe benefit rates that differ for full-time versus part-time employees and can also differ based on whether the benefits are provided as part of their faculty contract.  Examples of fringe benefits that are often captured in the rate are FICA (Social Security and Medicare), retirement plans (TRS/ORP), and health insurance.  
These rates should be confirmed with your institution’s HR Department for each position listed in the budget proposal.</t>
  </si>
  <si>
    <t>A fixed sum of compensation not considered part of salary.  Examples include payment for course development or summer pay for faculty on academic year contracts.</t>
  </si>
  <si>
    <t>Waivers allow employees and/or graduate students to take coursework at no cost or reduced tuition cost.  Examples include the Tuition Assistance Program (TAP) for employees and tuition waivers granted for students on graduate teaching assistantships.</t>
  </si>
  <si>
    <t>Describes the personnel as faculty, staff, administrator/program coordinator, or (for new personnel) graduate assistants.  In the case of administrators/program coordinators, this would include positions like deans, department chairs, or faculty who serve as program coordinators.</t>
  </si>
  <si>
    <t>Some programs may need to hire employees before the program officially launches in order to develop the program, submit to specialized accreditation agencies, etc.  Any salaries/stipends/waivers granted before the program launches should be captured in the pre-launch year columns.  This column may include costs associated with multiple years.  For example, if a full-time faculty member is hired two years prior to program launch, then their FTE would be 200%.</t>
  </si>
  <si>
    <t>This includes the costs of travel such as conferences, professional development, accreditation activities, recruitment events, or research dissemination that are reimbursed by the institution.  If a faculty member has 100% FTE in this program, then all of their budgeted travel expenses should be included.</t>
  </si>
  <si>
    <t>Costs associated with operating and maintaining institution-owned or state-leased vehicles.  Reimbursed expenses for the use of personal vehicles should be captured in the “Travel – Employee” line described above.</t>
  </si>
  <si>
    <t>Costs associated with leasing or renting items used to support the program (equipment, machinery, or goods) for a specified period.  For example, short-term rentals of equipment.</t>
  </si>
  <si>
    <t>Premium payments made to insure institutional assets, liability risks, or personnel, often coordinated through the Georgia Department of Administrative Services (DOAS), or in some cases via private insurance carriers.  For example, liability insurance for faculty engaged in health fields.</t>
  </si>
  <si>
    <t>Costs associated with purchasing, licensing, or subscribing to software required to support instruction, research, program administration, and student learning. Examples may include specialized software licenses, learning technologies, data systems, or simulation technologies.</t>
  </si>
  <si>
    <t xml:space="preserve">Financial aid awards granted to students to support their education, which do not require them to render services or repay the funds.  </t>
  </si>
  <si>
    <t>The use of institutional funds not directly generated by the proposed program i.e. tuition or earned state appropriations, to support the development or ongoing delivery of the program.</t>
  </si>
  <si>
    <t>May include laboratory fees, technology fees, clinical fees, or other specialized charges required to support the delivery of the program.  This typically does NOT include mandatory student fees such as activity fees, health fees, etc. UNLESS there is a specific plan to allocate a portion of mandatory fees to support the program.  Details of any such plan must be included as a supplemental narrative to the program proposal.</t>
  </si>
  <si>
    <t>Any funding sources not captured by the specified categories.  For example, in some rare cases the General Assembly appropriates funds to support a program.  A supplemental narrative must be provided that explains any sources of “Other” funds.</t>
  </si>
  <si>
    <t>39, 47 - 50</t>
  </si>
  <si>
    <t xml:space="preserve">Some programs may need to incur costs, such as the purchase of equipment, before the program officially launches.  Any operating expenses before the program launches should be captured in the pre-launch year columns.  This column may include costs associated with multiple years.  </t>
  </si>
  <si>
    <t>New to the Institution in the program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</si>
</sst>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quot;$&quot;* #,##0.00_);_(&quot;$&quot;* \(#,##0.00\);_(&quot;$&quot;* &quot;-&quot;??_);_(@_)"/>
    <numFmt numFmtId="43" formatCode="_(* #,##0.00_);_(* \(#,##0.00\);_(* &quot;-&quot;??_);_(@_)"/>
    <numFmt numFmtId="164" formatCode="_(* #,##0_);_(* \(#,##0\);_(* &quot;-&quot;??_);_(@_)"/>
    <numFmt numFmtId="165" formatCode="_(&quot;$&quot;* #,##0_);_(&quot;$&quot;* \(#,##0\);_(&quot;$&quot;* &quot;-&quot;??_);_(@_)"/>
    <numFmt numFmtId="166" formatCode="#,##0;\-#,##0;&quot;-&quot;"/>
    <numFmt numFmtId="167" formatCode="#,##0_);[Red]\(#,##0\);&quot;-&quot;"/>
    <numFmt numFmtId="168" formatCode="_(&quot;$&quot;* #,##0_);[Red]_(&quot;$&quot;* \(#,##0\);_(&quot;$&quot;* &quot;-&quot;??_);_(@_)"/>
  </numFmts>
  <fonts count="34" x14ac:knownFonts="1">
    <font>
      <sz val="11"/>
      <color theme="1"/>
      <name val="Calibri"/>
      <family val="2"/>
      <scheme val="minor"/>
    </font>
    <font>
      <b/>
      <sz val="11"/>
      <color theme="1"/>
      <name val="Calibri"/>
      <family val="2"/>
      <scheme val="minor"/>
    </font>
    <font>
      <sz val="11"/>
      <color theme="1"/>
      <name val="Calibri"/>
      <family val="2"/>
    </font>
    <font>
      <b/>
      <i/>
      <sz val="11"/>
      <color theme="1"/>
      <name val="Calibri"/>
      <family val="2"/>
      <scheme val="minor"/>
    </font>
    <font>
      <sz val="11"/>
      <color theme="1"/>
      <name val="Calibri"/>
      <family val="2"/>
      <scheme val="minor"/>
    </font>
    <font>
      <b/>
      <sz val="14"/>
      <color theme="1"/>
      <name val="Calibri"/>
      <family val="2"/>
      <scheme val="minor"/>
    </font>
    <font>
      <b/>
      <sz val="16"/>
      <color theme="1"/>
      <name val="Calibri"/>
      <family val="2"/>
      <scheme val="minor"/>
    </font>
    <font>
      <b/>
      <u/>
      <sz val="14"/>
      <color theme="1"/>
      <name val="Calibri"/>
      <family val="2"/>
      <scheme val="minor"/>
    </font>
    <font>
      <sz val="8"/>
      <color theme="1"/>
      <name val="Calibri"/>
      <family val="2"/>
      <scheme val="minor"/>
    </font>
    <font>
      <sz val="9"/>
      <color theme="1"/>
      <name val="Calibri"/>
      <family val="2"/>
    </font>
    <font>
      <i/>
      <sz val="10"/>
      <color theme="1" tint="0.34998626667073579"/>
      <name val="Calibri"/>
      <family val="2"/>
      <scheme val="minor"/>
    </font>
    <font>
      <sz val="10"/>
      <color theme="1" tint="0.34998626667073579"/>
      <name val="Calibri"/>
      <family val="2"/>
      <scheme val="minor"/>
    </font>
    <font>
      <b/>
      <sz val="11"/>
      <color rgb="FFFF0000"/>
      <name val="Calibri"/>
      <family val="2"/>
      <scheme val="minor"/>
    </font>
    <font>
      <sz val="10"/>
      <color theme="1"/>
      <name val="Calibri"/>
      <family val="2"/>
      <scheme val="minor"/>
    </font>
    <font>
      <b/>
      <i/>
      <sz val="10"/>
      <color theme="1"/>
      <name val="Calibri"/>
      <family val="2"/>
      <scheme val="minor"/>
    </font>
    <font>
      <b/>
      <sz val="12"/>
      <color theme="1"/>
      <name val="Calibri"/>
      <family val="2"/>
      <scheme val="minor"/>
    </font>
    <font>
      <b/>
      <sz val="11"/>
      <color rgb="FFA20000"/>
      <name val="Calibri"/>
      <family val="2"/>
      <scheme val="minor"/>
    </font>
    <font>
      <b/>
      <i/>
      <sz val="10"/>
      <color rgb="FF8B0000"/>
      <name val="Calibri"/>
      <family val="2"/>
      <scheme val="minor"/>
    </font>
    <font>
      <b/>
      <sz val="12"/>
      <color rgb="FFC00000"/>
      <name val="Calibri"/>
      <family val="2"/>
      <scheme val="minor"/>
    </font>
    <font>
      <b/>
      <sz val="14"/>
      <color rgb="FFC00000"/>
      <name val="Calibri"/>
      <family val="2"/>
      <scheme val="minor"/>
    </font>
    <font>
      <b/>
      <sz val="20"/>
      <color rgb="FFC00000"/>
      <name val="Calibri"/>
      <family val="2"/>
      <scheme val="minor"/>
    </font>
    <font>
      <b/>
      <sz val="11"/>
      <color theme="1"/>
      <name val="Calibri"/>
      <family val="2"/>
    </font>
    <font>
      <sz val="14"/>
      <color theme="1"/>
      <name val="Calibri"/>
      <family val="2"/>
      <scheme val="minor"/>
    </font>
    <font>
      <i/>
      <sz val="11"/>
      <color theme="1"/>
      <name val="Calibri"/>
      <family val="2"/>
      <scheme val="minor"/>
    </font>
    <font>
      <sz val="8"/>
      <name val="Calibri"/>
      <family val="2"/>
      <scheme val="minor"/>
    </font>
    <font>
      <sz val="14"/>
      <color rgb="FF000000"/>
      <name val="Times New Roman"/>
      <family val="1"/>
    </font>
    <font>
      <u/>
      <sz val="11"/>
      <color theme="10"/>
      <name val="Calibri"/>
      <family val="2"/>
      <scheme val="minor"/>
    </font>
    <font>
      <b/>
      <sz val="14"/>
      <color theme="0"/>
      <name val="Calibri"/>
      <family val="2"/>
      <scheme val="minor"/>
    </font>
    <font>
      <b/>
      <sz val="16"/>
      <color rgb="FFC00000"/>
      <name val="Calibri"/>
      <family val="2"/>
      <scheme val="minor"/>
    </font>
    <font>
      <sz val="8"/>
      <color theme="0" tint="-0.34998626667073579"/>
      <name val="Calibri"/>
      <family val="2"/>
      <scheme val="minor"/>
    </font>
    <font>
      <sz val="11"/>
      <name val="Calibri"/>
      <family val="2"/>
      <scheme val="minor"/>
    </font>
    <font>
      <b/>
      <sz val="11"/>
      <color rgb="FFC00000"/>
      <name val="Calibri"/>
      <family val="2"/>
      <scheme val="minor"/>
    </font>
    <font>
      <b/>
      <sz val="11"/>
      <color rgb="FF000000"/>
      <name val="Calibri"/>
      <family val="2"/>
      <scheme val="minor"/>
    </font>
    <font>
      <u/>
      <sz val="11"/>
      <color theme="4" tint="-0.499984740745262"/>
      <name val="Calibri"/>
      <family val="2"/>
      <scheme val="minor"/>
    </font>
  </fonts>
  <fills count="13">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5" tint="0.79998168889431442"/>
        <bgColor indexed="64"/>
      </patternFill>
    </fill>
    <fill>
      <patternFill patternType="lightUp"/>
    </fill>
    <fill>
      <patternFill patternType="solid">
        <fgColor indexed="65"/>
        <bgColor indexed="64"/>
      </patternFill>
    </fill>
    <fill>
      <patternFill patternType="solid">
        <fgColor theme="8" tint="0.39997558519241921"/>
        <bgColor indexed="64"/>
      </patternFill>
    </fill>
    <fill>
      <patternFill patternType="solid">
        <fgColor theme="0"/>
        <bgColor indexed="64"/>
      </patternFill>
    </fill>
    <fill>
      <patternFill patternType="solid">
        <fgColor rgb="FF0070C0"/>
        <bgColor indexed="64"/>
      </patternFill>
    </fill>
    <fill>
      <patternFill patternType="solid">
        <fgColor theme="8" tint="0.59999389629810485"/>
        <bgColor indexed="64"/>
      </patternFill>
    </fill>
  </fills>
  <borders count="130">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thin">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diagonal/>
    </border>
    <border>
      <left style="thin">
        <color indexed="64"/>
      </left>
      <right style="medium">
        <color indexed="64"/>
      </right>
      <top style="thin">
        <color indexed="64"/>
      </top>
      <bottom/>
      <diagonal/>
    </border>
    <border>
      <left style="medium">
        <color indexed="64"/>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style="medium">
        <color indexed="64"/>
      </left>
      <right style="thin">
        <color theme="1" tint="0.499984740745262"/>
      </right>
      <top style="medium">
        <color indexed="64"/>
      </top>
      <bottom style="thin">
        <color theme="1" tint="0.499984740745262"/>
      </bottom>
      <diagonal/>
    </border>
    <border>
      <left style="thin">
        <color theme="1" tint="0.499984740745262"/>
      </left>
      <right style="thin">
        <color theme="1" tint="0.499984740745262"/>
      </right>
      <top style="medium">
        <color indexed="64"/>
      </top>
      <bottom style="thin">
        <color theme="1" tint="0.499984740745262"/>
      </bottom>
      <diagonal/>
    </border>
    <border>
      <left style="thin">
        <color theme="1" tint="0.499984740745262"/>
      </left>
      <right style="medium">
        <color indexed="64"/>
      </right>
      <top style="medium">
        <color indexed="64"/>
      </top>
      <bottom style="thin">
        <color theme="1" tint="0.499984740745262"/>
      </bottom>
      <diagonal/>
    </border>
    <border>
      <left style="medium">
        <color indexed="64"/>
      </left>
      <right style="thin">
        <color theme="1" tint="0.499984740745262"/>
      </right>
      <top style="thin">
        <color theme="1" tint="0.499984740745262"/>
      </top>
      <bottom style="thin">
        <color theme="1" tint="0.499984740745262"/>
      </bottom>
      <diagonal/>
    </border>
    <border>
      <left style="thin">
        <color theme="1" tint="0.499984740745262"/>
      </left>
      <right style="medium">
        <color indexed="64"/>
      </right>
      <top style="thin">
        <color theme="1" tint="0.499984740745262"/>
      </top>
      <bottom style="thin">
        <color theme="1" tint="0.499984740745262"/>
      </bottom>
      <diagonal/>
    </border>
    <border>
      <left style="medium">
        <color indexed="64"/>
      </left>
      <right style="thin">
        <color theme="1" tint="0.499984740745262"/>
      </right>
      <top style="thin">
        <color theme="1" tint="0.499984740745262"/>
      </top>
      <bottom style="medium">
        <color indexed="64"/>
      </bottom>
      <diagonal/>
    </border>
    <border>
      <left style="thin">
        <color theme="1" tint="0.499984740745262"/>
      </left>
      <right style="thin">
        <color theme="1" tint="0.499984740745262"/>
      </right>
      <top style="thin">
        <color theme="1" tint="0.499984740745262"/>
      </top>
      <bottom style="medium">
        <color indexed="64"/>
      </bottom>
      <diagonal/>
    </border>
    <border>
      <left style="thin">
        <color theme="1" tint="0.499984740745262"/>
      </left>
      <right style="medium">
        <color indexed="64"/>
      </right>
      <top style="thin">
        <color theme="1" tint="0.499984740745262"/>
      </top>
      <bottom style="medium">
        <color indexed="64"/>
      </bottom>
      <diagonal/>
    </border>
    <border>
      <left style="medium">
        <color indexed="64"/>
      </left>
      <right/>
      <top style="thin">
        <color theme="1" tint="0.499984740745262"/>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style="medium">
        <color indexed="64"/>
      </left>
      <right style="thin">
        <color theme="1" tint="0.499984740745262"/>
      </right>
      <top/>
      <bottom style="thin">
        <color theme="1" tint="0.499984740745262"/>
      </bottom>
      <diagonal/>
    </border>
    <border>
      <left style="thin">
        <color theme="1" tint="0.499984740745262"/>
      </left>
      <right style="medium">
        <color indexed="64"/>
      </right>
      <top/>
      <bottom style="thin">
        <color theme="1" tint="0.499984740745262"/>
      </bottom>
      <diagonal/>
    </border>
    <border>
      <left/>
      <right style="thin">
        <color theme="1" tint="0.499984740745262"/>
      </right>
      <top/>
      <bottom style="thin">
        <color theme="1" tint="0.499984740745262"/>
      </bottom>
      <diagonal/>
    </border>
    <border>
      <left/>
      <right style="thin">
        <color theme="1" tint="0.499984740745262"/>
      </right>
      <top style="medium">
        <color indexed="64"/>
      </top>
      <bottom style="thin">
        <color theme="1" tint="0.499984740745262"/>
      </bottom>
      <diagonal/>
    </border>
    <border>
      <left/>
      <right style="thin">
        <color theme="1" tint="0.499984740745262"/>
      </right>
      <top style="thin">
        <color theme="1" tint="0.499984740745262"/>
      </top>
      <bottom style="medium">
        <color indexed="64"/>
      </bottom>
      <diagonal/>
    </border>
    <border>
      <left style="medium">
        <color indexed="64"/>
      </left>
      <right style="medium">
        <color indexed="64"/>
      </right>
      <top style="medium">
        <color indexed="64"/>
      </top>
      <bottom style="thin">
        <color theme="1" tint="0.499984740745262"/>
      </bottom>
      <diagonal/>
    </border>
    <border>
      <left style="medium">
        <color indexed="64"/>
      </left>
      <right style="medium">
        <color indexed="64"/>
      </right>
      <top style="thin">
        <color theme="1" tint="0.499984740745262"/>
      </top>
      <bottom style="thin">
        <color theme="1" tint="0.499984740745262"/>
      </bottom>
      <diagonal/>
    </border>
    <border>
      <left style="medium">
        <color indexed="64"/>
      </left>
      <right style="medium">
        <color indexed="64"/>
      </right>
      <top style="thin">
        <color theme="1" tint="0.499984740745262"/>
      </top>
      <bottom style="medium">
        <color indexed="64"/>
      </bottom>
      <diagonal/>
    </border>
    <border>
      <left style="medium">
        <color indexed="64"/>
      </left>
      <right/>
      <top style="medium">
        <color indexed="64"/>
      </top>
      <bottom style="thin">
        <color theme="1" tint="0.499984740745262"/>
      </bottom>
      <diagonal/>
    </border>
    <border>
      <left style="medium">
        <color indexed="64"/>
      </left>
      <right/>
      <top style="thin">
        <color theme="1" tint="0.499984740745262"/>
      </top>
      <bottom style="medium">
        <color indexed="64"/>
      </bottom>
      <diagonal/>
    </border>
    <border>
      <left style="thin">
        <color theme="1" tint="0.499984740745262"/>
      </left>
      <right/>
      <top/>
      <bottom/>
      <diagonal/>
    </border>
    <border>
      <left style="medium">
        <color indexed="64"/>
      </left>
      <right style="medium">
        <color indexed="64"/>
      </right>
      <top style="medium">
        <color indexed="64"/>
      </top>
      <bottom style="medium">
        <color indexed="64"/>
      </bottom>
      <diagonal/>
    </border>
    <border>
      <left style="thin">
        <color theme="1" tint="0.499984740745262"/>
      </left>
      <right/>
      <top style="medium">
        <color indexed="64"/>
      </top>
      <bottom style="thin">
        <color theme="1" tint="0.499984740745262"/>
      </bottom>
      <diagonal/>
    </border>
    <border>
      <left/>
      <right/>
      <top/>
      <bottom style="thin">
        <color theme="1" tint="0.499984740745262"/>
      </bottom>
      <diagonal/>
    </border>
    <border>
      <left style="thin">
        <color theme="1" tint="0.499984740745262"/>
      </left>
      <right/>
      <top style="thin">
        <color theme="1" tint="0.499984740745262"/>
      </top>
      <bottom style="thin">
        <color theme="1" tint="0.499984740745262"/>
      </bottom>
      <diagonal/>
    </border>
    <border>
      <left style="thin">
        <color theme="1" tint="0.499984740745262"/>
      </left>
      <right/>
      <top style="thin">
        <color theme="1" tint="0.499984740745262"/>
      </top>
      <bottom style="medium">
        <color indexed="64"/>
      </bottom>
      <diagonal/>
    </border>
    <border>
      <left/>
      <right style="medium">
        <color indexed="64"/>
      </right>
      <top/>
      <bottom style="thin">
        <color theme="1" tint="0.499984740745262"/>
      </bottom>
      <diagonal/>
    </border>
    <border>
      <left/>
      <right style="medium">
        <color indexed="64"/>
      </right>
      <top style="medium">
        <color indexed="64"/>
      </top>
      <bottom style="thin">
        <color theme="1" tint="0.499984740745262"/>
      </bottom>
      <diagonal/>
    </border>
    <border>
      <left/>
      <right style="medium">
        <color indexed="64"/>
      </right>
      <top style="thin">
        <color theme="1" tint="0.499984740745262"/>
      </top>
      <bottom style="thin">
        <color theme="1" tint="0.499984740745262"/>
      </bottom>
      <diagonal/>
    </border>
    <border>
      <left/>
      <right style="medium">
        <color indexed="64"/>
      </right>
      <top style="thin">
        <color theme="1" tint="0.499984740745262"/>
      </top>
      <bottom style="medium">
        <color indexed="64"/>
      </bottom>
      <diagonal/>
    </border>
    <border>
      <left/>
      <right/>
      <top style="medium">
        <color indexed="64"/>
      </top>
      <bottom style="thin">
        <color theme="1" tint="0.499984740745262"/>
      </bottom>
      <diagonal/>
    </border>
    <border>
      <left/>
      <right/>
      <top style="thin">
        <color theme="1" tint="0.499984740745262"/>
      </top>
      <bottom style="thin">
        <color theme="1" tint="0.499984740745262"/>
      </bottom>
      <diagonal/>
    </border>
    <border>
      <left style="medium">
        <color indexed="64"/>
      </left>
      <right style="thin">
        <color theme="1" tint="0.499984740745262"/>
      </right>
      <top style="medium">
        <color indexed="64"/>
      </top>
      <bottom style="medium">
        <color indexed="64"/>
      </bottom>
      <diagonal/>
    </border>
    <border>
      <left style="thin">
        <color theme="1" tint="0.499984740745262"/>
      </left>
      <right style="thin">
        <color theme="1" tint="0.499984740745262"/>
      </right>
      <top style="medium">
        <color indexed="64"/>
      </top>
      <bottom style="medium">
        <color indexed="64"/>
      </bottom>
      <diagonal/>
    </border>
    <border>
      <left style="medium">
        <color indexed="64"/>
      </left>
      <right style="thin">
        <color theme="1" tint="0.499984740745262"/>
      </right>
      <top style="thin">
        <color indexed="64"/>
      </top>
      <bottom style="thin">
        <color theme="1" tint="0.499984740745262"/>
      </bottom>
      <diagonal/>
    </border>
    <border>
      <left style="medium">
        <color indexed="64"/>
      </left>
      <right/>
      <top/>
      <bottom style="thin">
        <color theme="1" tint="0.499984740745262"/>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theme="1" tint="0.499984740745262"/>
      </right>
      <top style="medium">
        <color indexed="64"/>
      </top>
      <bottom style="medium">
        <color indexed="64"/>
      </bottom>
      <diagonal/>
    </border>
    <border>
      <left style="thin">
        <color theme="1" tint="0.499984740745262"/>
      </left>
      <right/>
      <top style="medium">
        <color indexed="64"/>
      </top>
      <bottom style="medium">
        <color indexed="64"/>
      </bottom>
      <diagonal/>
    </border>
    <border>
      <left style="thin">
        <color theme="1" tint="0.499984740745262"/>
      </left>
      <right style="medium">
        <color indexed="64"/>
      </right>
      <top style="medium">
        <color indexed="64"/>
      </top>
      <bottom style="medium">
        <color indexed="64"/>
      </bottom>
      <diagonal/>
    </border>
    <border>
      <left style="medium">
        <color indexed="64"/>
      </left>
      <right style="thin">
        <color theme="1" tint="0.499984740745262"/>
      </right>
      <top style="medium">
        <color indexed="64"/>
      </top>
      <bottom/>
      <diagonal/>
    </border>
    <border>
      <left style="thin">
        <color theme="1" tint="0.499984740745262"/>
      </left>
      <right/>
      <top style="medium">
        <color indexed="64"/>
      </top>
      <bottom/>
      <diagonal/>
    </border>
    <border>
      <left style="thin">
        <color theme="1" tint="0.499984740745262"/>
      </left>
      <right style="thin">
        <color theme="1" tint="0.499984740745262"/>
      </right>
      <top style="medium">
        <color indexed="64"/>
      </top>
      <bottom/>
      <diagonal/>
    </border>
    <border>
      <left style="thin">
        <color theme="1" tint="0.499984740745262"/>
      </left>
      <right style="medium">
        <color indexed="64"/>
      </right>
      <top style="medium">
        <color indexed="64"/>
      </top>
      <bottom/>
      <diagonal/>
    </border>
    <border>
      <left/>
      <right style="thin">
        <color theme="1" tint="0.499984740745262"/>
      </right>
      <top style="medium">
        <color indexed="64"/>
      </top>
      <bottom/>
      <diagonal/>
    </border>
    <border>
      <left/>
      <right/>
      <top style="thin">
        <color theme="1" tint="0.499984740745262"/>
      </top>
      <bottom style="medium">
        <color indexed="64"/>
      </bottom>
      <diagonal/>
    </border>
    <border>
      <left style="thin">
        <color theme="1" tint="0.499984740745262"/>
      </left>
      <right style="thin">
        <color theme="1" tint="0.499984740745262"/>
      </right>
      <top style="thin">
        <color theme="1" tint="0.499984740745262"/>
      </top>
      <bottom/>
      <diagonal/>
    </border>
    <border>
      <left style="thin">
        <color theme="1" tint="0.499984740745262"/>
      </left>
      <right style="medium">
        <color indexed="64"/>
      </right>
      <top style="thin">
        <color theme="1" tint="0.499984740745262"/>
      </top>
      <bottom/>
      <diagonal/>
    </border>
    <border>
      <left/>
      <right style="medium">
        <color indexed="64"/>
      </right>
      <top style="medium">
        <color indexed="64"/>
      </top>
      <bottom style="medium">
        <color indexed="64"/>
      </bottom>
      <diagonal/>
    </border>
    <border>
      <left/>
      <right style="thin">
        <color theme="1" tint="0.499984740745262"/>
      </right>
      <top/>
      <bottom style="medium">
        <color indexed="64"/>
      </bottom>
      <diagonal/>
    </border>
    <border>
      <left/>
      <right style="thin">
        <color theme="1" tint="0.499984740745262"/>
      </right>
      <top/>
      <bottom/>
      <diagonal/>
    </border>
    <border>
      <left style="medium">
        <color indexed="64"/>
      </left>
      <right style="thin">
        <color theme="1" tint="0.499984740745262"/>
      </right>
      <top style="thin">
        <color theme="1" tint="0.499984740745262"/>
      </top>
      <bottom/>
      <diagonal/>
    </border>
    <border>
      <left style="thin">
        <color indexed="64"/>
      </left>
      <right style="thin">
        <color indexed="64"/>
      </right>
      <top style="thin">
        <color indexed="64"/>
      </top>
      <bottom style="medium">
        <color indexed="64"/>
      </bottom>
      <diagonal/>
    </border>
    <border>
      <left style="thin">
        <color theme="1" tint="0.499984740745262"/>
      </left>
      <right/>
      <top/>
      <bottom style="medium">
        <color indexed="64"/>
      </bottom>
      <diagonal/>
    </border>
    <border>
      <left style="medium">
        <color indexed="64"/>
      </left>
      <right/>
      <top style="thin">
        <color theme="1" tint="0.499984740745262"/>
      </top>
      <bottom/>
      <diagonal/>
    </border>
    <border>
      <left style="thin">
        <color theme="1" tint="0.499984740745262"/>
      </left>
      <right/>
      <top/>
      <bottom style="thin">
        <color theme="1" tint="0.499984740745262"/>
      </bottom>
      <diagonal/>
    </border>
    <border>
      <left style="thin">
        <color theme="1" tint="0.499984740745262"/>
      </left>
      <right/>
      <top style="thin">
        <color theme="1" tint="0.499984740745262"/>
      </top>
      <bottom/>
      <diagonal/>
    </border>
    <border>
      <left style="thin">
        <color theme="1" tint="0.499984740745262"/>
      </left>
      <right style="thin">
        <color indexed="64"/>
      </right>
      <top style="medium">
        <color indexed="64"/>
      </top>
      <bottom style="thin">
        <color indexed="64"/>
      </bottom>
      <diagonal/>
    </border>
    <border>
      <left style="thin">
        <color theme="1" tint="0.499984740745262"/>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style="double">
        <color indexed="64"/>
      </top>
      <bottom style="medium">
        <color indexed="64"/>
      </bottom>
      <diagonal/>
    </border>
    <border>
      <left/>
      <right style="thin">
        <color indexed="64"/>
      </right>
      <top style="thin">
        <color indexed="64"/>
      </top>
      <bottom/>
      <diagonal/>
    </border>
    <border>
      <left/>
      <right style="thin">
        <color indexed="64"/>
      </right>
      <top style="double">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double">
        <color indexed="64"/>
      </top>
      <bottom style="medium">
        <color indexed="64"/>
      </bottom>
      <diagonal/>
    </border>
    <border>
      <left style="medium">
        <color indexed="64"/>
      </left>
      <right/>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bottom style="thin">
        <color theme="1" tint="0.499984740745262"/>
      </bottom>
      <diagonal/>
    </border>
    <border>
      <left/>
      <right style="thin">
        <color theme="8" tint="0.59996337778862885"/>
      </right>
      <top/>
      <bottom/>
      <diagonal/>
    </border>
    <border>
      <left style="thin">
        <color theme="8" tint="0.59996337778862885"/>
      </left>
      <right style="thin">
        <color theme="8" tint="0.59996337778862885"/>
      </right>
      <top/>
      <bottom/>
      <diagonal/>
    </border>
    <border>
      <left style="thin">
        <color theme="8" tint="0.59996337778862885"/>
      </left>
      <right/>
      <top/>
      <bottom/>
      <diagonal/>
    </border>
    <border>
      <left/>
      <right style="thin">
        <color theme="8" tint="0.59996337778862885"/>
      </right>
      <top/>
      <bottom style="thin">
        <color theme="8" tint="0.59996337778862885"/>
      </bottom>
      <diagonal/>
    </border>
    <border>
      <left style="thin">
        <color theme="8" tint="0.59996337778862885"/>
      </left>
      <right style="thin">
        <color theme="8" tint="0.59996337778862885"/>
      </right>
      <top/>
      <bottom style="thin">
        <color theme="8" tint="0.59996337778862885"/>
      </bottom>
      <diagonal/>
    </border>
    <border>
      <left style="thin">
        <color theme="8" tint="0.59996337778862885"/>
      </left>
      <right/>
      <top/>
      <bottom style="thin">
        <color theme="8" tint="0.59996337778862885"/>
      </bottom>
      <diagonal/>
    </border>
    <border>
      <left/>
      <right/>
      <top/>
      <bottom style="thin">
        <color theme="8" tint="0.59996337778862885"/>
      </bottom>
      <diagonal/>
    </border>
    <border>
      <left/>
      <right style="thin">
        <color theme="8" tint="0.59996337778862885"/>
      </right>
      <top style="thin">
        <color theme="8" tint="0.59996337778862885"/>
      </top>
      <bottom style="thin">
        <color theme="8" tint="0.59996337778862885"/>
      </bottom>
      <diagonal/>
    </border>
    <border>
      <left style="thin">
        <color theme="8" tint="0.59996337778862885"/>
      </left>
      <right style="thin">
        <color theme="8" tint="0.59996337778862885"/>
      </right>
      <top style="thin">
        <color theme="8" tint="0.59996337778862885"/>
      </top>
      <bottom style="thin">
        <color theme="8" tint="0.59996337778862885"/>
      </bottom>
      <diagonal/>
    </border>
    <border>
      <left style="thin">
        <color theme="8" tint="0.59996337778862885"/>
      </left>
      <right/>
      <top style="thin">
        <color theme="8" tint="0.59996337778862885"/>
      </top>
      <bottom style="thin">
        <color theme="8" tint="0.59996337778862885"/>
      </bottom>
      <diagonal/>
    </border>
    <border>
      <left/>
      <right/>
      <top style="thin">
        <color theme="8" tint="0.59996337778862885"/>
      </top>
      <bottom style="thin">
        <color theme="8" tint="0.59996337778862885"/>
      </bottom>
      <diagonal/>
    </border>
    <border>
      <left/>
      <right style="thin">
        <color theme="8" tint="0.59996337778862885"/>
      </right>
      <top style="thin">
        <color theme="8" tint="0.59996337778862885"/>
      </top>
      <bottom/>
      <diagonal/>
    </border>
    <border>
      <left style="thin">
        <color theme="8" tint="0.59996337778862885"/>
      </left>
      <right style="thin">
        <color theme="8" tint="0.59996337778862885"/>
      </right>
      <top style="thin">
        <color theme="8" tint="0.59996337778862885"/>
      </top>
      <bottom/>
      <diagonal/>
    </border>
    <border>
      <left style="thin">
        <color theme="8" tint="0.59996337778862885"/>
      </left>
      <right/>
      <top style="thin">
        <color theme="8" tint="0.59996337778862885"/>
      </top>
      <bottom/>
      <diagonal/>
    </border>
    <border>
      <left/>
      <right/>
      <top style="thin">
        <color theme="8" tint="0.59996337778862885"/>
      </top>
      <bottom/>
      <diagonal/>
    </border>
    <border>
      <left/>
      <right/>
      <top style="thin">
        <color theme="1" tint="0.499984740745262"/>
      </top>
      <bottom/>
      <diagonal/>
    </border>
    <border>
      <left/>
      <right style="thin">
        <color theme="1" tint="0.499984740745262"/>
      </right>
      <top style="thin">
        <color theme="1" tint="0.499984740745262"/>
      </top>
      <bottom/>
      <diagonal/>
    </border>
    <border>
      <left/>
      <right style="medium">
        <color indexed="64"/>
      </right>
      <top style="thin">
        <color theme="1" tint="0.499984740745262"/>
      </top>
      <bottom/>
      <diagonal/>
    </border>
  </borders>
  <cellStyleXfs count="5">
    <xf numFmtId="0" fontId="0" fillId="0" borderId="0"/>
    <xf numFmtId="43" fontId="4" fillId="0" borderId="0" applyFont="0" applyFill="0" applyBorder="0" applyAlignment="0" applyProtection="0"/>
    <xf numFmtId="44" fontId="4" fillId="0" borderId="0" applyFont="0" applyFill="0" applyBorder="0" applyAlignment="0" applyProtection="0"/>
    <xf numFmtId="9" fontId="4" fillId="0" borderId="0" applyFont="0" applyFill="0" applyBorder="0" applyAlignment="0" applyProtection="0"/>
    <xf numFmtId="0" fontId="26" fillId="0" borderId="0" applyNumberFormat="0" applyFill="0" applyBorder="0" applyAlignment="0" applyProtection="0"/>
  </cellStyleXfs>
  <cellXfs count="739">
    <xf numFmtId="0" fontId="0" fillId="0" borderId="0" xfId="0"/>
    <xf numFmtId="0" fontId="1" fillId="0" borderId="0" xfId="0" applyFont="1"/>
    <xf numFmtId="164" fontId="0" fillId="0" borderId="1" xfId="1" applyNumberFormat="1" applyFont="1" applyBorder="1" applyProtection="1">
      <protection locked="0"/>
    </xf>
    <xf numFmtId="0" fontId="0" fillId="0" borderId="0" xfId="0" applyProtection="1">
      <protection locked="0"/>
    </xf>
    <xf numFmtId="0" fontId="0" fillId="0" borderId="0" xfId="0" applyAlignment="1" applyProtection="1">
      <alignment horizontal="center"/>
      <protection locked="0"/>
    </xf>
    <xf numFmtId="164" fontId="0" fillId="0" borderId="10" xfId="1" applyNumberFormat="1" applyFont="1" applyBorder="1" applyProtection="1">
      <protection locked="0"/>
    </xf>
    <xf numFmtId="164" fontId="3" fillId="2" borderId="1" xfId="1" applyNumberFormat="1" applyFont="1" applyFill="1" applyBorder="1" applyProtection="1"/>
    <xf numFmtId="0" fontId="7" fillId="0" borderId="0" xfId="0" applyFont="1"/>
    <xf numFmtId="0" fontId="1" fillId="0" borderId="1" xfId="0" applyFont="1" applyBorder="1"/>
    <xf numFmtId="0" fontId="0" fillId="0" borderId="12" xfId="0" applyBorder="1"/>
    <xf numFmtId="0" fontId="1" fillId="0" borderId="0" xfId="0" applyFont="1" applyAlignment="1">
      <alignment horizontal="center"/>
    </xf>
    <xf numFmtId="164" fontId="0" fillId="0" borderId="1" xfId="1" applyNumberFormat="1" applyFont="1" applyBorder="1" applyProtection="1"/>
    <xf numFmtId="164" fontId="0" fillId="0" borderId="1" xfId="0" applyNumberFormat="1" applyBorder="1" applyAlignment="1">
      <alignment horizontal="center"/>
    </xf>
    <xf numFmtId="0" fontId="3" fillId="0" borderId="0" xfId="0" applyFont="1"/>
    <xf numFmtId="0" fontId="2" fillId="0" borderId="1" xfId="0" applyFont="1" applyBorder="1" applyAlignment="1">
      <alignment horizontal="left" vertical="center"/>
    </xf>
    <xf numFmtId="164" fontId="1" fillId="0" borderId="1" xfId="1" applyNumberFormat="1" applyFont="1" applyBorder="1" applyProtection="1"/>
    <xf numFmtId="0" fontId="1" fillId="0" borderId="16" xfId="0" applyFont="1" applyBorder="1"/>
    <xf numFmtId="164" fontId="0" fillId="2" borderId="17" xfId="1" applyNumberFormat="1" applyFont="1" applyFill="1" applyBorder="1" applyProtection="1"/>
    <xf numFmtId="164" fontId="0" fillId="2" borderId="17" xfId="0" applyNumberFormat="1" applyFill="1" applyBorder="1" applyAlignment="1">
      <alignment horizontal="center"/>
    </xf>
    <xf numFmtId="164" fontId="3" fillId="2" borderId="17" xfId="1" applyNumberFormat="1" applyFont="1" applyFill="1" applyBorder="1" applyProtection="1"/>
    <xf numFmtId="164" fontId="1" fillId="0" borderId="0" xfId="1" applyNumberFormat="1" applyFont="1" applyFill="1" applyBorder="1" applyProtection="1"/>
    <xf numFmtId="0" fontId="1" fillId="0" borderId="14" xfId="0" applyFont="1" applyBorder="1"/>
    <xf numFmtId="0" fontId="0" fillId="0" borderId="21" xfId="0" applyBorder="1"/>
    <xf numFmtId="0" fontId="0" fillId="0" borderId="23" xfId="0" applyBorder="1"/>
    <xf numFmtId="0" fontId="0" fillId="0" borderId="26" xfId="0" applyBorder="1"/>
    <xf numFmtId="164" fontId="0" fillId="7" borderId="1" xfId="1" applyNumberFormat="1" applyFont="1" applyFill="1" applyBorder="1" applyProtection="1">
      <protection locked="0"/>
    </xf>
    <xf numFmtId="164" fontId="0" fillId="0" borderId="11" xfId="1" applyNumberFormat="1" applyFont="1" applyFill="1" applyBorder="1" applyProtection="1">
      <protection locked="0"/>
    </xf>
    <xf numFmtId="164" fontId="1" fillId="3" borderId="30" xfId="1" applyNumberFormat="1" applyFont="1" applyFill="1" applyBorder="1" applyProtection="1"/>
    <xf numFmtId="164" fontId="1" fillId="3" borderId="31" xfId="1" applyNumberFormat="1" applyFont="1" applyFill="1" applyBorder="1" applyProtection="1"/>
    <xf numFmtId="0" fontId="1" fillId="3" borderId="29" xfId="0" applyFont="1" applyFill="1" applyBorder="1" applyAlignment="1">
      <alignment horizontal="left" vertical="center" wrapText="1"/>
    </xf>
    <xf numFmtId="164" fontId="1" fillId="2" borderId="25" xfId="1" applyNumberFormat="1" applyFont="1" applyFill="1" applyBorder="1" applyProtection="1"/>
    <xf numFmtId="164" fontId="1" fillId="8" borderId="15" xfId="1" applyNumberFormat="1" applyFont="1" applyFill="1" applyBorder="1" applyProtection="1"/>
    <xf numFmtId="164" fontId="4" fillId="8" borderId="33" xfId="1" applyNumberFormat="1" applyFont="1" applyFill="1" applyBorder="1" applyProtection="1"/>
    <xf numFmtId="164" fontId="4" fillId="2" borderId="34" xfId="1" applyNumberFormat="1" applyFont="1" applyFill="1" applyBorder="1" applyProtection="1"/>
    <xf numFmtId="0" fontId="1" fillId="0" borderId="20" xfId="0" applyFont="1" applyBorder="1"/>
    <xf numFmtId="0" fontId="1" fillId="0" borderId="22" xfId="0" applyFont="1" applyBorder="1"/>
    <xf numFmtId="0" fontId="11" fillId="0" borderId="0" xfId="0" applyFont="1"/>
    <xf numFmtId="0" fontId="10" fillId="0" borderId="35" xfId="0" applyFont="1" applyBorder="1" applyAlignment="1">
      <alignment horizontal="center" wrapText="1"/>
    </xf>
    <xf numFmtId="164" fontId="10" fillId="0" borderId="35" xfId="0" applyNumberFormat="1" applyFont="1" applyBorder="1" applyAlignment="1">
      <alignment wrapText="1"/>
    </xf>
    <xf numFmtId="164" fontId="10" fillId="0" borderId="35" xfId="0" applyNumberFormat="1" applyFont="1" applyBorder="1" applyAlignment="1">
      <alignment horizontal="center" wrapText="1"/>
    </xf>
    <xf numFmtId="0" fontId="10" fillId="0" borderId="35" xfId="0" applyFont="1" applyBorder="1" applyAlignment="1">
      <alignment horizontal="left" wrapText="1"/>
    </xf>
    <xf numFmtId="164" fontId="0" fillId="5" borderId="35" xfId="0" applyNumberFormat="1" applyFill="1" applyBorder="1" applyAlignment="1" applyProtection="1">
      <alignment horizontal="left"/>
      <protection locked="0"/>
    </xf>
    <xf numFmtId="9" fontId="0" fillId="5" borderId="35" xfId="3" applyFont="1" applyFill="1" applyBorder="1" applyProtection="1">
      <protection locked="0"/>
    </xf>
    <xf numFmtId="165" fontId="0" fillId="5" borderId="35" xfId="2" applyNumberFormat="1" applyFont="1" applyFill="1" applyBorder="1" applyProtection="1">
      <protection locked="0"/>
    </xf>
    <xf numFmtId="0" fontId="0" fillId="5" borderId="35" xfId="0" applyFill="1" applyBorder="1"/>
    <xf numFmtId="0" fontId="0" fillId="5" borderId="36" xfId="0" applyFill="1" applyBorder="1"/>
    <xf numFmtId="0" fontId="1" fillId="0" borderId="37" xfId="0" applyFont="1" applyBorder="1" applyAlignment="1">
      <alignment horizontal="center" wrapText="1"/>
    </xf>
    <xf numFmtId="0" fontId="1" fillId="0" borderId="38" xfId="0" applyFont="1" applyBorder="1" applyAlignment="1">
      <alignment horizontal="center" wrapText="1"/>
    </xf>
    <xf numFmtId="0" fontId="1" fillId="0" borderId="39" xfId="0" applyFont="1" applyBorder="1" applyAlignment="1">
      <alignment horizontal="center" wrapText="1"/>
    </xf>
    <xf numFmtId="0" fontId="10" fillId="0" borderId="41" xfId="0" applyFont="1" applyBorder="1" applyAlignment="1">
      <alignment horizontal="left" wrapText="1"/>
    </xf>
    <xf numFmtId="9" fontId="0" fillId="5" borderId="41" xfId="3" applyFont="1" applyFill="1" applyBorder="1" applyProtection="1">
      <protection locked="0"/>
    </xf>
    <xf numFmtId="0" fontId="0" fillId="5" borderId="40" xfId="0" applyFill="1" applyBorder="1"/>
    <xf numFmtId="0" fontId="0" fillId="5" borderId="41" xfId="0" applyFill="1" applyBorder="1"/>
    <xf numFmtId="0" fontId="0" fillId="5" borderId="42" xfId="0" applyFill="1" applyBorder="1"/>
    <xf numFmtId="0" fontId="0" fillId="5" borderId="43" xfId="0" applyFill="1" applyBorder="1"/>
    <xf numFmtId="0" fontId="0" fillId="5" borderId="44" xfId="0" applyFill="1" applyBorder="1"/>
    <xf numFmtId="0" fontId="10" fillId="0" borderId="40" xfId="0" applyFont="1" applyBorder="1" applyAlignment="1">
      <alignment horizontal="center" wrapText="1"/>
    </xf>
    <xf numFmtId="0" fontId="10" fillId="0" borderId="41" xfId="0" applyFont="1" applyBorder="1" applyAlignment="1">
      <alignment horizontal="center" wrapText="1"/>
    </xf>
    <xf numFmtId="165" fontId="0" fillId="5" borderId="40" xfId="2" applyNumberFormat="1" applyFont="1" applyFill="1" applyBorder="1" applyProtection="1">
      <protection locked="0"/>
    </xf>
    <xf numFmtId="165" fontId="0" fillId="5" borderId="41" xfId="2" applyNumberFormat="1" applyFont="1" applyFill="1" applyBorder="1" applyProtection="1">
      <protection locked="0"/>
    </xf>
    <xf numFmtId="164" fontId="1" fillId="0" borderId="38" xfId="0" applyNumberFormat="1" applyFont="1" applyBorder="1" applyAlignment="1">
      <alignment wrapText="1"/>
    </xf>
    <xf numFmtId="164" fontId="1" fillId="0" borderId="38" xfId="0" applyNumberFormat="1" applyFont="1" applyBorder="1" applyAlignment="1">
      <alignment horizontal="center" wrapText="1"/>
    </xf>
    <xf numFmtId="164" fontId="1" fillId="0" borderId="39" xfId="0" applyNumberFormat="1" applyFont="1" applyBorder="1" applyAlignment="1">
      <alignment horizontal="center" wrapText="1"/>
    </xf>
    <xf numFmtId="164" fontId="10" fillId="0" borderId="41" xfId="0" applyNumberFormat="1" applyFont="1" applyBorder="1" applyAlignment="1">
      <alignment horizontal="center" wrapText="1"/>
    </xf>
    <xf numFmtId="0" fontId="0" fillId="5" borderId="40" xfId="0" applyFill="1" applyBorder="1" applyAlignment="1">
      <alignment horizontal="center"/>
    </xf>
    <xf numFmtId="0" fontId="1" fillId="0" borderId="50" xfId="0" applyFont="1" applyBorder="1" applyAlignment="1">
      <alignment horizontal="center" wrapText="1"/>
    </xf>
    <xf numFmtId="0" fontId="0" fillId="5" borderId="51" xfId="0" applyFill="1" applyBorder="1"/>
    <xf numFmtId="0" fontId="1" fillId="0" borderId="52" xfId="0" applyFont="1" applyBorder="1" applyAlignment="1">
      <alignment horizontal="center" wrapText="1"/>
    </xf>
    <xf numFmtId="0" fontId="10" fillId="0" borderId="53" xfId="0" applyFont="1" applyBorder="1" applyAlignment="1">
      <alignment wrapText="1"/>
    </xf>
    <xf numFmtId="0" fontId="0" fillId="5" borderId="53" xfId="0" applyFill="1" applyBorder="1"/>
    <xf numFmtId="0" fontId="0" fillId="5" borderId="54" xfId="0" applyFill="1" applyBorder="1"/>
    <xf numFmtId="165" fontId="0" fillId="0" borderId="40" xfId="2" applyNumberFormat="1" applyFont="1" applyFill="1" applyBorder="1" applyProtection="1"/>
    <xf numFmtId="165" fontId="0" fillId="0" borderId="35" xfId="2" applyNumberFormat="1" applyFont="1" applyFill="1" applyBorder="1" applyProtection="1"/>
    <xf numFmtId="165" fontId="0" fillId="0" borderId="41" xfId="2" applyNumberFormat="1" applyFont="1" applyFill="1" applyBorder="1" applyProtection="1"/>
    <xf numFmtId="165" fontId="0" fillId="0" borderId="42" xfId="2" applyNumberFormat="1" applyFont="1" applyFill="1" applyBorder="1" applyProtection="1"/>
    <xf numFmtId="165" fontId="0" fillId="0" borderId="43" xfId="2" applyNumberFormat="1" applyFont="1" applyFill="1" applyBorder="1" applyProtection="1"/>
    <xf numFmtId="165" fontId="0" fillId="0" borderId="44" xfId="2" applyNumberFormat="1" applyFont="1" applyFill="1" applyBorder="1" applyProtection="1"/>
    <xf numFmtId="164" fontId="0" fillId="5" borderId="43" xfId="0" applyNumberFormat="1" applyFill="1" applyBorder="1" applyAlignment="1" applyProtection="1">
      <alignment horizontal="left"/>
      <protection locked="0"/>
    </xf>
    <xf numFmtId="0" fontId="0" fillId="0" borderId="0" xfId="0" applyAlignment="1">
      <alignment horizontal="left"/>
    </xf>
    <xf numFmtId="0" fontId="14" fillId="0" borderId="49" xfId="0" applyFont="1" applyBorder="1" applyAlignment="1">
      <alignment horizontal="center" wrapText="1"/>
    </xf>
    <xf numFmtId="0" fontId="14" fillId="0" borderId="47" xfId="0" applyFont="1" applyBorder="1" applyAlignment="1">
      <alignment horizontal="center" wrapText="1"/>
    </xf>
    <xf numFmtId="0" fontId="13" fillId="0" borderId="0" xfId="0" applyFont="1"/>
    <xf numFmtId="0" fontId="14" fillId="0" borderId="46" xfId="0" applyFont="1" applyBorder="1" applyAlignment="1">
      <alignment horizontal="center" wrapText="1"/>
    </xf>
    <xf numFmtId="0" fontId="14" fillId="0" borderId="48" xfId="0" applyFont="1" applyBorder="1" applyAlignment="1">
      <alignment horizontal="center" wrapText="1"/>
    </xf>
    <xf numFmtId="0" fontId="1" fillId="0" borderId="59" xfId="0" applyFont="1" applyBorder="1" applyAlignment="1">
      <alignment horizontal="center" wrapText="1"/>
    </xf>
    <xf numFmtId="0" fontId="10" fillId="0" borderId="61" xfId="0" applyFont="1" applyBorder="1" applyAlignment="1">
      <alignment horizontal="left" wrapText="1"/>
    </xf>
    <xf numFmtId="0" fontId="0" fillId="5" borderId="61" xfId="0" applyFill="1" applyBorder="1"/>
    <xf numFmtId="0" fontId="0" fillId="5" borderId="62" xfId="0" applyFill="1" applyBorder="1"/>
    <xf numFmtId="0" fontId="14" fillId="0" borderId="63" xfId="0" applyFont="1" applyBorder="1" applyAlignment="1">
      <alignment horizontal="center" wrapText="1"/>
    </xf>
    <xf numFmtId="0" fontId="5" fillId="0" borderId="0" xfId="0" applyFont="1" applyAlignment="1" applyProtection="1">
      <alignment horizontal="left"/>
      <protection locked="0"/>
    </xf>
    <xf numFmtId="0" fontId="14" fillId="0" borderId="35" xfId="0" applyFont="1" applyBorder="1" applyAlignment="1">
      <alignment horizontal="center" wrapText="1"/>
    </xf>
    <xf numFmtId="0" fontId="0" fillId="5" borderId="35" xfId="0" applyFill="1" applyBorder="1" applyAlignment="1" applyProtection="1">
      <alignment horizontal="center"/>
      <protection locked="0"/>
    </xf>
    <xf numFmtId="0" fontId="14" fillId="0" borderId="41" xfId="0" applyFont="1" applyBorder="1" applyAlignment="1">
      <alignment horizontal="center" wrapText="1"/>
    </xf>
    <xf numFmtId="0" fontId="0" fillId="5" borderId="40" xfId="0" applyFill="1" applyBorder="1" applyAlignment="1" applyProtection="1">
      <alignment horizontal="center"/>
      <protection locked="0"/>
    </xf>
    <xf numFmtId="0" fontId="0" fillId="5" borderId="41" xfId="0" applyFill="1" applyBorder="1" applyProtection="1">
      <protection locked="0"/>
    </xf>
    <xf numFmtId="0" fontId="0" fillId="5" borderId="42" xfId="0" applyFill="1" applyBorder="1" applyAlignment="1" applyProtection="1">
      <alignment horizontal="center"/>
      <protection locked="0"/>
    </xf>
    <xf numFmtId="0" fontId="0" fillId="5" borderId="43" xfId="0" applyFill="1" applyBorder="1" applyAlignment="1" applyProtection="1">
      <alignment horizontal="center"/>
      <protection locked="0"/>
    </xf>
    <xf numFmtId="0" fontId="0" fillId="5" borderId="44" xfId="0" applyFill="1" applyBorder="1" applyProtection="1">
      <protection locked="0"/>
    </xf>
    <xf numFmtId="164" fontId="1" fillId="0" borderId="59" xfId="0" applyNumberFormat="1" applyFont="1" applyBorder="1" applyAlignment="1">
      <alignment wrapText="1"/>
    </xf>
    <xf numFmtId="164" fontId="10" fillId="0" borderId="61" xfId="0" applyNumberFormat="1" applyFont="1" applyBorder="1" applyAlignment="1">
      <alignment wrapText="1"/>
    </xf>
    <xf numFmtId="0" fontId="0" fillId="5" borderId="61" xfId="0" applyFill="1" applyBorder="1" applyAlignment="1" applyProtection="1">
      <alignment horizontal="center"/>
      <protection locked="0"/>
    </xf>
    <xf numFmtId="0" fontId="0" fillId="5" borderId="62" xfId="0" applyFill="1" applyBorder="1" applyAlignment="1" applyProtection="1">
      <alignment horizontal="center"/>
      <protection locked="0"/>
    </xf>
    <xf numFmtId="0" fontId="14" fillId="0" borderId="36" xfId="0" applyFont="1" applyBorder="1" applyAlignment="1">
      <alignment horizontal="center" wrapText="1"/>
    </xf>
    <xf numFmtId="0" fontId="10" fillId="0" borderId="36" xfId="0" applyFont="1" applyBorder="1" applyAlignment="1">
      <alignment horizontal="center" wrapText="1"/>
    </xf>
    <xf numFmtId="0" fontId="0" fillId="5" borderId="36" xfId="0" applyFill="1" applyBorder="1" applyProtection="1">
      <protection locked="0"/>
    </xf>
    <xf numFmtId="0" fontId="0" fillId="5" borderId="51" xfId="0" applyFill="1" applyBorder="1" applyProtection="1">
      <protection locked="0"/>
    </xf>
    <xf numFmtId="0" fontId="14" fillId="0" borderId="40" xfId="0" applyFont="1" applyBorder="1" applyAlignment="1">
      <alignment horizontal="center" wrapText="1"/>
    </xf>
    <xf numFmtId="0" fontId="10" fillId="0" borderId="40" xfId="0" applyFont="1" applyBorder="1" applyAlignment="1">
      <alignment horizontal="left" wrapText="1"/>
    </xf>
    <xf numFmtId="0" fontId="0" fillId="5" borderId="40" xfId="0" applyFill="1" applyBorder="1" applyProtection="1">
      <protection locked="0"/>
    </xf>
    <xf numFmtId="0" fontId="0" fillId="5" borderId="42" xfId="0" applyFill="1" applyBorder="1" applyProtection="1">
      <protection locked="0"/>
    </xf>
    <xf numFmtId="0" fontId="14" fillId="0" borderId="61" xfId="0" applyFont="1" applyBorder="1" applyAlignment="1">
      <alignment horizontal="center" wrapText="1"/>
    </xf>
    <xf numFmtId="0" fontId="0" fillId="5" borderId="61" xfId="0" applyFill="1" applyBorder="1" applyProtection="1">
      <protection locked="0"/>
    </xf>
    <xf numFmtId="0" fontId="0" fillId="5" borderId="62" xfId="0" applyFill="1" applyBorder="1" applyProtection="1">
      <protection locked="0"/>
    </xf>
    <xf numFmtId="0" fontId="1" fillId="0" borderId="64" xfId="0" applyFont="1" applyBorder="1" applyAlignment="1">
      <alignment horizontal="center" wrapText="1"/>
    </xf>
    <xf numFmtId="0" fontId="14" fillId="0" borderId="65" xfId="0" applyFont="1" applyBorder="1" applyAlignment="1">
      <alignment horizontal="center" wrapText="1"/>
    </xf>
    <xf numFmtId="0" fontId="10" fillId="0" borderId="65" xfId="0" applyFont="1" applyBorder="1" applyAlignment="1">
      <alignment wrapText="1"/>
    </xf>
    <xf numFmtId="0" fontId="0" fillId="5" borderId="65" xfId="0" applyFill="1" applyBorder="1" applyProtection="1">
      <protection locked="0"/>
    </xf>
    <xf numFmtId="0" fontId="0" fillId="5" borderId="66" xfId="0" applyFill="1" applyBorder="1" applyProtection="1">
      <protection locked="0"/>
    </xf>
    <xf numFmtId="0" fontId="0" fillId="5" borderId="68" xfId="0" applyFill="1" applyBorder="1" applyAlignment="1" applyProtection="1">
      <alignment horizontal="center"/>
      <protection locked="0"/>
    </xf>
    <xf numFmtId="9" fontId="0" fillId="5" borderId="40" xfId="3" applyFont="1" applyFill="1" applyBorder="1" applyProtection="1">
      <protection locked="0"/>
    </xf>
    <xf numFmtId="165" fontId="0" fillId="0" borderId="36" xfId="2" applyNumberFormat="1" applyFont="1" applyFill="1" applyBorder="1" applyProtection="1"/>
    <xf numFmtId="165" fontId="0" fillId="0" borderId="51" xfId="2" applyNumberFormat="1" applyFont="1" applyFill="1" applyBorder="1" applyProtection="1"/>
    <xf numFmtId="0" fontId="1" fillId="0" borderId="55" xfId="0" applyFont="1" applyBorder="1" applyAlignment="1">
      <alignment horizontal="center" wrapText="1"/>
    </xf>
    <xf numFmtId="0" fontId="14" fillId="0" borderId="45" xfId="0" applyFont="1" applyBorder="1" applyAlignment="1">
      <alignment horizontal="center" wrapText="1"/>
    </xf>
    <xf numFmtId="0" fontId="0" fillId="5" borderId="45" xfId="0" applyFill="1" applyBorder="1" applyProtection="1">
      <protection locked="0"/>
    </xf>
    <xf numFmtId="0" fontId="0" fillId="5" borderId="56" xfId="0" applyFill="1" applyBorder="1" applyProtection="1">
      <protection locked="0"/>
    </xf>
    <xf numFmtId="164" fontId="1" fillId="0" borderId="59" xfId="0" applyNumberFormat="1" applyFont="1" applyBorder="1" applyAlignment="1">
      <alignment horizontal="center" wrapText="1"/>
    </xf>
    <xf numFmtId="164" fontId="1" fillId="0" borderId="37" xfId="0" applyNumberFormat="1" applyFont="1" applyBorder="1" applyAlignment="1">
      <alignment horizontal="center" wrapText="1"/>
    </xf>
    <xf numFmtId="164" fontId="10" fillId="0" borderId="40" xfId="0" applyNumberFormat="1" applyFont="1" applyBorder="1" applyAlignment="1">
      <alignment horizontal="center" wrapText="1"/>
    </xf>
    <xf numFmtId="165" fontId="0" fillId="5" borderId="36" xfId="2" applyNumberFormat="1" applyFont="1" applyFill="1" applyBorder="1" applyProtection="1">
      <protection locked="0"/>
    </xf>
    <xf numFmtId="164" fontId="0" fillId="5" borderId="61" xfId="0" applyNumberFormat="1" applyFill="1" applyBorder="1" applyAlignment="1" applyProtection="1">
      <alignment horizontal="left"/>
      <protection locked="0"/>
    </xf>
    <xf numFmtId="165" fontId="0" fillId="5" borderId="40" xfId="2" applyNumberFormat="1" applyFont="1" applyFill="1" applyBorder="1" applyAlignment="1" applyProtection="1">
      <alignment horizontal="center"/>
      <protection locked="0"/>
    </xf>
    <xf numFmtId="0" fontId="0" fillId="5" borderId="47" xfId="0" applyFill="1" applyBorder="1" applyAlignment="1" applyProtection="1">
      <alignment horizontal="center"/>
      <protection locked="0"/>
    </xf>
    <xf numFmtId="0" fontId="2" fillId="0" borderId="42" xfId="0" applyFont="1" applyBorder="1" applyAlignment="1">
      <alignment horizontal="left" vertical="center" indent="1"/>
    </xf>
    <xf numFmtId="0" fontId="2" fillId="0" borderId="62" xfId="0" applyFont="1" applyBorder="1" applyAlignment="1">
      <alignment horizontal="left" vertical="center" wrapText="1" indent="1"/>
    </xf>
    <xf numFmtId="0" fontId="2" fillId="0" borderId="72" xfId="0" applyFont="1" applyBorder="1" applyAlignment="1">
      <alignment horizontal="left" vertical="center" indent="1"/>
    </xf>
    <xf numFmtId="0" fontId="2" fillId="0" borderId="60" xfId="0" applyFont="1" applyBorder="1" applyAlignment="1">
      <alignment horizontal="left" vertical="center" indent="1"/>
    </xf>
    <xf numFmtId="0" fontId="1" fillId="0" borderId="74" xfId="0" applyFont="1" applyBorder="1" applyAlignment="1" applyProtection="1">
      <alignment horizontal="center"/>
      <protection locked="0"/>
    </xf>
    <xf numFmtId="0" fontId="0" fillId="0" borderId="58" xfId="0" applyBorder="1" applyAlignment="1">
      <alignment horizontal="center" wrapText="1"/>
    </xf>
    <xf numFmtId="0" fontId="0" fillId="0" borderId="75" xfId="0" applyBorder="1" applyAlignment="1">
      <alignment horizontal="center" wrapText="1"/>
    </xf>
    <xf numFmtId="0" fontId="0" fillId="0" borderId="76" xfId="0" applyBorder="1" applyAlignment="1">
      <alignment horizontal="center" wrapText="1"/>
    </xf>
    <xf numFmtId="0" fontId="0" fillId="0" borderId="69" xfId="0" applyBorder="1" applyAlignment="1">
      <alignment horizontal="center" wrapText="1"/>
    </xf>
    <xf numFmtId="0" fontId="0" fillId="0" borderId="77" xfId="0" applyBorder="1" applyAlignment="1">
      <alignment horizontal="center" wrapText="1"/>
    </xf>
    <xf numFmtId="0" fontId="0" fillId="0" borderId="70" xfId="0" applyBorder="1" applyAlignment="1">
      <alignment horizontal="center" wrapText="1"/>
    </xf>
    <xf numFmtId="165" fontId="0" fillId="5" borderId="40" xfId="2" applyNumberFormat="1" applyFont="1" applyFill="1" applyBorder="1" applyProtection="1"/>
    <xf numFmtId="165" fontId="0" fillId="5" borderId="41" xfId="2" applyNumberFormat="1" applyFont="1" applyFill="1" applyBorder="1" applyProtection="1"/>
    <xf numFmtId="0" fontId="10" fillId="0" borderId="45" xfId="0" applyFont="1" applyBorder="1" applyAlignment="1">
      <alignment horizontal="center" wrapText="1"/>
    </xf>
    <xf numFmtId="165" fontId="0" fillId="5" borderId="45" xfId="2" applyNumberFormat="1" applyFont="1" applyFill="1" applyBorder="1" applyProtection="1"/>
    <xf numFmtId="165" fontId="0" fillId="5" borderId="36" xfId="2" applyNumberFormat="1" applyFont="1" applyFill="1" applyBorder="1" applyProtection="1"/>
    <xf numFmtId="165" fontId="0" fillId="5" borderId="42" xfId="2" applyNumberFormat="1" applyFont="1" applyFill="1" applyBorder="1" applyProtection="1"/>
    <xf numFmtId="165" fontId="0" fillId="5" borderId="44" xfId="2" applyNumberFormat="1" applyFont="1" applyFill="1" applyBorder="1" applyProtection="1"/>
    <xf numFmtId="165" fontId="0" fillId="5" borderId="61" xfId="2" applyNumberFormat="1" applyFont="1" applyFill="1" applyBorder="1" applyProtection="1"/>
    <xf numFmtId="165" fontId="0" fillId="5" borderId="56" xfId="2" applyNumberFormat="1" applyFont="1" applyFill="1" applyBorder="1" applyProtection="1"/>
    <xf numFmtId="165" fontId="0" fillId="5" borderId="51" xfId="2" applyNumberFormat="1" applyFont="1" applyFill="1" applyBorder="1" applyProtection="1"/>
    <xf numFmtId="165" fontId="0" fillId="5" borderId="62" xfId="2" applyNumberFormat="1" applyFont="1" applyFill="1" applyBorder="1" applyProtection="1"/>
    <xf numFmtId="165" fontId="0" fillId="0" borderId="52" xfId="2" applyNumberFormat="1" applyFont="1" applyFill="1" applyBorder="1" applyProtection="1"/>
    <xf numFmtId="165" fontId="0" fillId="0" borderId="54" xfId="2" applyNumberFormat="1" applyFont="1" applyFill="1" applyBorder="1" applyProtection="1"/>
    <xf numFmtId="165" fontId="0" fillId="0" borderId="61" xfId="2" applyNumberFormat="1" applyFont="1" applyFill="1" applyBorder="1" applyProtection="1"/>
    <xf numFmtId="165" fontId="0" fillId="0" borderId="37" xfId="2" applyNumberFormat="1" applyFont="1" applyFill="1" applyBorder="1" applyProtection="1"/>
    <xf numFmtId="165" fontId="0" fillId="0" borderId="39" xfId="2" applyNumberFormat="1" applyFont="1" applyFill="1" applyBorder="1" applyProtection="1"/>
    <xf numFmtId="165" fontId="0" fillId="0" borderId="62" xfId="2" applyNumberFormat="1" applyFont="1" applyFill="1" applyBorder="1" applyProtection="1"/>
    <xf numFmtId="164" fontId="0" fillId="7" borderId="16" xfId="1" applyNumberFormat="1" applyFont="1" applyFill="1" applyBorder="1" applyProtection="1">
      <protection locked="0"/>
    </xf>
    <xf numFmtId="0" fontId="1" fillId="0" borderId="73" xfId="0" applyFont="1" applyBorder="1" applyAlignment="1" applyProtection="1">
      <alignment horizontal="left" wrapText="1"/>
      <protection locked="0"/>
    </xf>
    <xf numFmtId="0" fontId="3" fillId="4" borderId="56" xfId="0" applyFont="1" applyFill="1" applyBorder="1" applyAlignment="1">
      <alignment horizontal="left" vertical="center" indent="1"/>
    </xf>
    <xf numFmtId="165" fontId="0" fillId="4" borderId="83" xfId="2" applyNumberFormat="1" applyFont="1" applyFill="1" applyBorder="1" applyProtection="1"/>
    <xf numFmtId="165" fontId="0" fillId="4" borderId="66" xfId="2" applyNumberFormat="1" applyFont="1" applyFill="1" applyBorder="1" applyProtection="1"/>
    <xf numFmtId="165" fontId="1" fillId="4" borderId="42" xfId="2" applyNumberFormat="1" applyFont="1" applyFill="1" applyBorder="1" applyProtection="1"/>
    <xf numFmtId="165" fontId="1" fillId="4" borderId="43" xfId="2" applyNumberFormat="1" applyFont="1" applyFill="1" applyBorder="1" applyProtection="1"/>
    <xf numFmtId="165" fontId="1" fillId="4" borderId="44" xfId="2" applyNumberFormat="1" applyFont="1" applyFill="1" applyBorder="1" applyProtection="1"/>
    <xf numFmtId="0" fontId="6" fillId="9" borderId="0" xfId="0" applyFont="1" applyFill="1"/>
    <xf numFmtId="0" fontId="0" fillId="9" borderId="0" xfId="0" applyFill="1"/>
    <xf numFmtId="0" fontId="5" fillId="9" borderId="0" xfId="0" applyFont="1" applyFill="1" applyAlignment="1" applyProtection="1">
      <alignment horizontal="left"/>
      <protection locked="0"/>
    </xf>
    <xf numFmtId="0" fontId="0" fillId="9" borderId="0" xfId="0" applyFill="1" applyAlignment="1" applyProtection="1">
      <alignment horizontal="center"/>
      <protection locked="0"/>
    </xf>
    <xf numFmtId="0" fontId="0" fillId="9" borderId="0" xfId="0" applyFill="1" applyProtection="1">
      <protection locked="0"/>
    </xf>
    <xf numFmtId="0" fontId="3" fillId="4" borderId="45" xfId="0" applyFont="1" applyFill="1" applyBorder="1" applyAlignment="1">
      <alignment horizontal="left" indent="1"/>
    </xf>
    <xf numFmtId="165" fontId="0" fillId="4" borderId="68" xfId="2" applyNumberFormat="1" applyFont="1" applyFill="1" applyBorder="1" applyProtection="1"/>
    <xf numFmtId="165" fontId="0" fillId="4" borderId="65" xfId="2" applyNumberFormat="1" applyFont="1" applyFill="1" applyBorder="1" applyProtection="1"/>
    <xf numFmtId="165" fontId="4" fillId="4" borderId="40" xfId="2" applyNumberFormat="1" applyFont="1" applyFill="1" applyBorder="1" applyProtection="1"/>
    <xf numFmtId="165" fontId="4" fillId="4" borderId="35" xfId="2" applyNumberFormat="1" applyFont="1" applyFill="1" applyBorder="1" applyProtection="1"/>
    <xf numFmtId="165" fontId="4" fillId="4" borderId="41" xfId="2" applyNumberFormat="1" applyFont="1" applyFill="1" applyBorder="1" applyProtection="1"/>
    <xf numFmtId="0" fontId="3" fillId="4" borderId="55" xfId="0" applyFont="1" applyFill="1" applyBorder="1" applyAlignment="1">
      <alignment horizontal="left" indent="1"/>
    </xf>
    <xf numFmtId="165" fontId="0" fillId="4" borderId="67" xfId="2" applyNumberFormat="1" applyFont="1" applyFill="1" applyBorder="1" applyProtection="1"/>
    <xf numFmtId="165" fontId="0" fillId="4" borderId="64" xfId="2" applyNumberFormat="1" applyFont="1" applyFill="1" applyBorder="1" applyProtection="1"/>
    <xf numFmtId="165" fontId="1" fillId="4" borderId="37" xfId="2" applyNumberFormat="1" applyFont="1" applyFill="1" applyBorder="1" applyProtection="1"/>
    <xf numFmtId="165" fontId="1" fillId="4" borderId="38" xfId="2" applyNumberFormat="1" applyFont="1" applyFill="1" applyBorder="1" applyProtection="1"/>
    <xf numFmtId="165" fontId="1" fillId="4" borderId="39" xfId="2" applyNumberFormat="1" applyFont="1" applyFill="1" applyBorder="1" applyProtection="1"/>
    <xf numFmtId="165" fontId="0" fillId="4" borderId="45" xfId="2" applyNumberFormat="1" applyFont="1" applyFill="1" applyBorder="1" applyProtection="1"/>
    <xf numFmtId="165" fontId="0" fillId="4" borderId="40" xfId="2" applyNumberFormat="1" applyFont="1" applyFill="1" applyBorder="1" applyProtection="1"/>
    <xf numFmtId="165" fontId="0" fillId="4" borderId="41" xfId="2" applyNumberFormat="1" applyFont="1" applyFill="1" applyBorder="1" applyProtection="1"/>
    <xf numFmtId="165" fontId="0" fillId="4" borderId="36" xfId="2" applyNumberFormat="1" applyFont="1" applyFill="1" applyBorder="1" applyProtection="1"/>
    <xf numFmtId="165" fontId="0" fillId="4" borderId="61" xfId="2" applyNumberFormat="1" applyFont="1" applyFill="1" applyBorder="1" applyProtection="1"/>
    <xf numFmtId="165" fontId="0" fillId="4" borderId="35" xfId="2" applyNumberFormat="1" applyFont="1" applyFill="1" applyBorder="1" applyProtection="1"/>
    <xf numFmtId="165" fontId="1" fillId="4" borderId="40" xfId="2" applyNumberFormat="1" applyFont="1" applyFill="1" applyBorder="1" applyProtection="1"/>
    <xf numFmtId="165" fontId="1" fillId="4" borderId="35" xfId="2" applyNumberFormat="1" applyFont="1" applyFill="1" applyBorder="1" applyProtection="1"/>
    <xf numFmtId="165" fontId="1" fillId="4" borderId="41" xfId="2" applyNumberFormat="1" applyFont="1" applyFill="1" applyBorder="1" applyProtection="1"/>
    <xf numFmtId="0" fontId="15" fillId="0" borderId="0" xfId="0" applyFont="1"/>
    <xf numFmtId="0" fontId="15" fillId="0" borderId="0" xfId="0" applyFont="1" applyProtection="1">
      <protection locked="0"/>
    </xf>
    <xf numFmtId="0" fontId="15" fillId="0" borderId="0" xfId="0" applyFont="1" applyAlignment="1">
      <alignment horizontal="left"/>
    </xf>
    <xf numFmtId="0" fontId="0" fillId="5" borderId="68" xfId="0" applyFill="1" applyBorder="1"/>
    <xf numFmtId="0" fontId="0" fillId="5" borderId="61" xfId="0" applyFill="1" applyBorder="1" applyAlignment="1">
      <alignment horizontal="left"/>
    </xf>
    <xf numFmtId="0" fontId="0" fillId="5" borderId="59" xfId="0" applyFill="1" applyBorder="1" applyAlignment="1">
      <alignment horizontal="left"/>
    </xf>
    <xf numFmtId="0" fontId="0" fillId="5" borderId="67" xfId="0" applyFill="1" applyBorder="1"/>
    <xf numFmtId="0" fontId="0" fillId="5" borderId="64" xfId="0" applyFill="1" applyBorder="1"/>
    <xf numFmtId="0" fontId="0" fillId="5" borderId="65" xfId="0" applyFill="1" applyBorder="1"/>
    <xf numFmtId="0" fontId="0" fillId="5" borderId="62" xfId="0" applyFill="1" applyBorder="1" applyAlignment="1">
      <alignment horizontal="left"/>
    </xf>
    <xf numFmtId="0" fontId="0" fillId="5" borderId="83" xfId="0" applyFill="1" applyBorder="1"/>
    <xf numFmtId="0" fontId="0" fillId="5" borderId="66" xfId="0" applyFill="1" applyBorder="1"/>
    <xf numFmtId="0" fontId="0" fillId="5" borderId="50" xfId="0" applyFill="1" applyBorder="1"/>
    <xf numFmtId="0" fontId="0" fillId="5" borderId="37" xfId="0" applyFill="1" applyBorder="1"/>
    <xf numFmtId="0" fontId="17" fillId="6" borderId="40" xfId="0" applyFont="1" applyFill="1" applyBorder="1" applyAlignment="1">
      <alignment horizontal="center" wrapText="1"/>
    </xf>
    <xf numFmtId="0" fontId="17" fillId="6" borderId="35" xfId="0" applyFont="1" applyFill="1" applyBorder="1" applyAlignment="1">
      <alignment horizontal="center" wrapText="1"/>
    </xf>
    <xf numFmtId="0" fontId="17" fillId="6" borderId="61" xfId="0" applyFont="1" applyFill="1" applyBorder="1" applyAlignment="1">
      <alignment horizontal="center" wrapText="1"/>
    </xf>
    <xf numFmtId="0" fontId="17" fillId="6" borderId="41" xfId="0" applyFont="1" applyFill="1" applyBorder="1" applyAlignment="1">
      <alignment horizontal="center" wrapText="1"/>
    </xf>
    <xf numFmtId="0" fontId="8" fillId="10" borderId="0" xfId="0" applyFont="1" applyFill="1" applyAlignment="1">
      <alignment horizontal="center"/>
    </xf>
    <xf numFmtId="0" fontId="15" fillId="10" borderId="0" xfId="0" applyFont="1" applyFill="1"/>
    <xf numFmtId="0" fontId="15" fillId="10" borderId="0" xfId="0" applyFont="1" applyFill="1" applyAlignment="1">
      <alignment horizontal="left"/>
    </xf>
    <xf numFmtId="0" fontId="15" fillId="10" borderId="0" xfId="0" applyFont="1" applyFill="1" applyProtection="1">
      <protection locked="0"/>
    </xf>
    <xf numFmtId="0" fontId="0" fillId="10" borderId="0" xfId="0" applyFill="1"/>
    <xf numFmtId="0" fontId="0" fillId="10" borderId="0" xfId="0" applyFill="1" applyAlignment="1">
      <alignment horizontal="left"/>
    </xf>
    <xf numFmtId="0" fontId="0" fillId="10" borderId="0" xfId="0" applyFill="1" applyProtection="1">
      <protection locked="0"/>
    </xf>
    <xf numFmtId="0" fontId="5" fillId="10" borderId="0" xfId="0" applyFont="1" applyFill="1" applyAlignment="1" applyProtection="1">
      <alignment horizontal="left"/>
      <protection locked="0"/>
    </xf>
    <xf numFmtId="0" fontId="1" fillId="10" borderId="73" xfId="0" applyFont="1" applyFill="1" applyBorder="1" applyAlignment="1" applyProtection="1">
      <alignment horizontal="left" wrapText="1"/>
      <protection locked="0"/>
    </xf>
    <xf numFmtId="165" fontId="0" fillId="10" borderId="45" xfId="2" applyNumberFormat="1" applyFont="1" applyFill="1" applyBorder="1" applyProtection="1"/>
    <xf numFmtId="165" fontId="0" fillId="10" borderId="40" xfId="2" applyNumberFormat="1" applyFont="1" applyFill="1" applyBorder="1" applyProtection="1"/>
    <xf numFmtId="165" fontId="0" fillId="10" borderId="41" xfId="2" applyNumberFormat="1" applyFont="1" applyFill="1" applyBorder="1" applyProtection="1"/>
    <xf numFmtId="165" fontId="0" fillId="10" borderId="36" xfId="2" applyNumberFormat="1" applyFont="1" applyFill="1" applyBorder="1" applyProtection="1"/>
    <xf numFmtId="165" fontId="0" fillId="10" borderId="61" xfId="2" applyNumberFormat="1" applyFont="1" applyFill="1" applyBorder="1" applyProtection="1"/>
    <xf numFmtId="165" fontId="0" fillId="10" borderId="35" xfId="2" applyNumberFormat="1" applyFont="1" applyFill="1" applyBorder="1" applyProtection="1"/>
    <xf numFmtId="0" fontId="2" fillId="10" borderId="45" xfId="0" applyFont="1" applyFill="1" applyBorder="1" applyAlignment="1">
      <alignment horizontal="left" vertical="center" indent="2"/>
    </xf>
    <xf numFmtId="0" fontId="2" fillId="10" borderId="56" xfId="0" applyFont="1" applyFill="1" applyBorder="1" applyAlignment="1">
      <alignment horizontal="left" vertical="center" indent="2"/>
    </xf>
    <xf numFmtId="165" fontId="0" fillId="10" borderId="56" xfId="2" applyNumberFormat="1" applyFont="1" applyFill="1" applyBorder="1" applyProtection="1"/>
    <xf numFmtId="165" fontId="0" fillId="10" borderId="42" xfId="2" applyNumberFormat="1" applyFont="1" applyFill="1" applyBorder="1" applyProtection="1"/>
    <xf numFmtId="165" fontId="0" fillId="10" borderId="44" xfId="2" applyNumberFormat="1" applyFont="1" applyFill="1" applyBorder="1" applyProtection="1"/>
    <xf numFmtId="165" fontId="0" fillId="10" borderId="51" xfId="2" applyNumberFormat="1" applyFont="1" applyFill="1" applyBorder="1" applyProtection="1"/>
    <xf numFmtId="165" fontId="0" fillId="10" borderId="62" xfId="2" applyNumberFormat="1" applyFont="1" applyFill="1" applyBorder="1" applyProtection="1"/>
    <xf numFmtId="165" fontId="0" fillId="10" borderId="43" xfId="2" applyNumberFormat="1" applyFont="1" applyFill="1" applyBorder="1" applyProtection="1"/>
    <xf numFmtId="0" fontId="0" fillId="10" borderId="0" xfId="0" applyFill="1" applyAlignment="1" applyProtection="1">
      <alignment horizontal="center"/>
      <protection locked="0"/>
    </xf>
    <xf numFmtId="0" fontId="1" fillId="10" borderId="37" xfId="0" applyFont="1" applyFill="1" applyBorder="1" applyAlignment="1">
      <alignment horizontal="center" wrapText="1"/>
    </xf>
    <xf numFmtId="164" fontId="1" fillId="10" borderId="59" xfId="0" applyNumberFormat="1" applyFont="1" applyFill="1" applyBorder="1" applyAlignment="1">
      <alignment wrapText="1"/>
    </xf>
    <xf numFmtId="0" fontId="1" fillId="10" borderId="55" xfId="0" applyFont="1" applyFill="1" applyBorder="1" applyAlignment="1">
      <alignment horizontal="center" wrapText="1"/>
    </xf>
    <xf numFmtId="0" fontId="1" fillId="10" borderId="39" xfId="0" applyFont="1" applyFill="1" applyBorder="1" applyAlignment="1">
      <alignment horizontal="center" wrapText="1"/>
    </xf>
    <xf numFmtId="0" fontId="1" fillId="10" borderId="50" xfId="0" applyFont="1" applyFill="1" applyBorder="1" applyAlignment="1">
      <alignment horizontal="center" wrapText="1"/>
    </xf>
    <xf numFmtId="0" fontId="1" fillId="10" borderId="59" xfId="0" applyFont="1" applyFill="1" applyBorder="1" applyAlignment="1">
      <alignment horizontal="center" wrapText="1"/>
    </xf>
    <xf numFmtId="0" fontId="1" fillId="10" borderId="38" xfId="0" applyFont="1" applyFill="1" applyBorder="1" applyAlignment="1">
      <alignment horizontal="center" wrapText="1"/>
    </xf>
    <xf numFmtId="0" fontId="1" fillId="10" borderId="64" xfId="0" applyFont="1" applyFill="1" applyBorder="1" applyAlignment="1">
      <alignment horizontal="center" wrapText="1"/>
    </xf>
    <xf numFmtId="0" fontId="14" fillId="10" borderId="45" xfId="0" applyFont="1" applyFill="1" applyBorder="1" applyAlignment="1">
      <alignment horizontal="center" wrapText="1"/>
    </xf>
    <xf numFmtId="0" fontId="14" fillId="10" borderId="40" xfId="0" applyFont="1" applyFill="1" applyBorder="1" applyAlignment="1">
      <alignment horizontal="center" wrapText="1"/>
    </xf>
    <xf numFmtId="0" fontId="14" fillId="10" borderId="41" xfId="0" applyFont="1" applyFill="1" applyBorder="1" applyAlignment="1">
      <alignment horizontal="center" wrapText="1"/>
    </xf>
    <xf numFmtId="0" fontId="14" fillId="10" borderId="36" xfId="0" applyFont="1" applyFill="1" applyBorder="1" applyAlignment="1">
      <alignment horizontal="center" wrapText="1"/>
    </xf>
    <xf numFmtId="0" fontId="14" fillId="10" borderId="61" xfId="0" applyFont="1" applyFill="1" applyBorder="1" applyAlignment="1">
      <alignment horizontal="center" wrapText="1"/>
    </xf>
    <xf numFmtId="0" fontId="14" fillId="10" borderId="35" xfId="0" applyFont="1" applyFill="1" applyBorder="1" applyAlignment="1">
      <alignment horizontal="center" wrapText="1"/>
    </xf>
    <xf numFmtId="0" fontId="14" fillId="10" borderId="65" xfId="0" applyFont="1" applyFill="1" applyBorder="1" applyAlignment="1">
      <alignment horizontal="center" wrapText="1"/>
    </xf>
    <xf numFmtId="0" fontId="13" fillId="10" borderId="0" xfId="0" applyFont="1" applyFill="1"/>
    <xf numFmtId="0" fontId="10" fillId="10" borderId="40" xfId="0" applyFont="1" applyFill="1" applyBorder="1" applyAlignment="1">
      <alignment horizontal="center" wrapText="1"/>
    </xf>
    <xf numFmtId="164" fontId="10" fillId="10" borderId="61" xfId="0" applyNumberFormat="1" applyFont="1" applyFill="1" applyBorder="1" applyAlignment="1">
      <alignment wrapText="1"/>
    </xf>
    <xf numFmtId="0" fontId="10" fillId="10" borderId="41" xfId="0" applyFont="1" applyFill="1" applyBorder="1" applyAlignment="1">
      <alignment horizontal="left" wrapText="1"/>
    </xf>
    <xf numFmtId="0" fontId="10" fillId="10" borderId="36" xfId="0" applyFont="1" applyFill="1" applyBorder="1" applyAlignment="1">
      <alignment horizontal="center" wrapText="1"/>
    </xf>
    <xf numFmtId="0" fontId="10" fillId="10" borderId="61" xfId="0" applyFont="1" applyFill="1" applyBorder="1" applyAlignment="1">
      <alignment horizontal="left" wrapText="1"/>
    </xf>
    <xf numFmtId="0" fontId="10" fillId="10" borderId="35" xfId="0" applyFont="1" applyFill="1" applyBorder="1" applyAlignment="1">
      <alignment horizontal="center" wrapText="1"/>
    </xf>
    <xf numFmtId="0" fontId="10" fillId="10" borderId="41" xfId="0" applyFont="1" applyFill="1" applyBorder="1" applyAlignment="1">
      <alignment horizontal="center" wrapText="1"/>
    </xf>
    <xf numFmtId="0" fontId="10" fillId="10" borderId="65" xfId="0" applyFont="1" applyFill="1" applyBorder="1" applyAlignment="1">
      <alignment wrapText="1"/>
    </xf>
    <xf numFmtId="0" fontId="11" fillId="10" borderId="0" xfId="0" applyFont="1" applyFill="1"/>
    <xf numFmtId="165" fontId="0" fillId="10" borderId="39" xfId="2" applyNumberFormat="1" applyFont="1" applyFill="1" applyBorder="1" applyProtection="1"/>
    <xf numFmtId="0" fontId="1" fillId="10" borderId="0" xfId="0" applyFont="1" applyFill="1"/>
    <xf numFmtId="0" fontId="1" fillId="10" borderId="0" xfId="0" applyFont="1" applyFill="1" applyAlignment="1">
      <alignment horizontal="left"/>
    </xf>
    <xf numFmtId="0" fontId="0" fillId="10" borderId="5" xfId="0" applyFill="1" applyBorder="1" applyAlignment="1">
      <alignment horizontal="left" indent="2"/>
    </xf>
    <xf numFmtId="0" fontId="0" fillId="10" borderId="5" xfId="0" applyFill="1" applyBorder="1"/>
    <xf numFmtId="0" fontId="0" fillId="10" borderId="13" xfId="0" applyFill="1" applyBorder="1"/>
    <xf numFmtId="0" fontId="0" fillId="10" borderId="7" xfId="0" applyFill="1" applyBorder="1"/>
    <xf numFmtId="14" fontId="0" fillId="10" borderId="0" xfId="0" applyNumberFormat="1" applyFill="1" applyAlignment="1">
      <alignment horizontal="left"/>
    </xf>
    <xf numFmtId="0" fontId="1" fillId="10" borderId="55" xfId="0" applyFont="1" applyFill="1" applyBorder="1" applyAlignment="1">
      <alignment vertical="top"/>
    </xf>
    <xf numFmtId="0" fontId="1" fillId="10" borderId="37" xfId="0" applyFont="1" applyFill="1" applyBorder="1" applyAlignment="1">
      <alignment vertical="top" wrapText="1"/>
    </xf>
    <xf numFmtId="0" fontId="0" fillId="10" borderId="45" xfId="0" applyFill="1" applyBorder="1" applyAlignment="1">
      <alignment wrapText="1"/>
    </xf>
    <xf numFmtId="0" fontId="0" fillId="10" borderId="40" xfId="0" applyFill="1" applyBorder="1" applyAlignment="1">
      <alignment wrapText="1"/>
    </xf>
    <xf numFmtId="0" fontId="0" fillId="10" borderId="35" xfId="0" applyFill="1" applyBorder="1" applyAlignment="1">
      <alignment wrapText="1"/>
    </xf>
    <xf numFmtId="0" fontId="0" fillId="10" borderId="41" xfId="0" applyFill="1" applyBorder="1" applyAlignment="1">
      <alignment wrapText="1"/>
    </xf>
    <xf numFmtId="0" fontId="0" fillId="10" borderId="0" xfId="0" applyFill="1" applyAlignment="1">
      <alignment wrapText="1"/>
    </xf>
    <xf numFmtId="0" fontId="0" fillId="10" borderId="45" xfId="0" applyFill="1" applyBorder="1"/>
    <xf numFmtId="0" fontId="0" fillId="10" borderId="56" xfId="0" applyFill="1" applyBorder="1"/>
    <xf numFmtId="0" fontId="0" fillId="10" borderId="43" xfId="0" applyFill="1" applyBorder="1"/>
    <xf numFmtId="0" fontId="0" fillId="10" borderId="44" xfId="0" applyFill="1" applyBorder="1"/>
    <xf numFmtId="0" fontId="0" fillId="10" borderId="42" xfId="0" applyFill="1" applyBorder="1"/>
    <xf numFmtId="0" fontId="16" fillId="10" borderId="0" xfId="0" applyFont="1" applyFill="1"/>
    <xf numFmtId="0" fontId="1" fillId="10" borderId="5" xfId="0" applyFont="1" applyFill="1" applyBorder="1" applyAlignment="1">
      <alignment vertical="top"/>
    </xf>
    <xf numFmtId="0" fontId="0" fillId="10" borderId="53" xfId="0" applyFill="1" applyBorder="1" applyAlignment="1">
      <alignment wrapText="1"/>
    </xf>
    <xf numFmtId="0" fontId="0" fillId="10" borderId="5" xfId="0" applyFill="1" applyBorder="1" applyAlignment="1">
      <alignment wrapText="1"/>
    </xf>
    <xf numFmtId="0" fontId="0" fillId="10" borderId="54" xfId="0" applyFill="1" applyBorder="1"/>
    <xf numFmtId="0" fontId="12" fillId="10" borderId="0" xfId="0" applyFont="1" applyFill="1"/>
    <xf numFmtId="0" fontId="0" fillId="10" borderId="3" xfId="0" applyFill="1" applyBorder="1"/>
    <xf numFmtId="0" fontId="0" fillId="10" borderId="6" xfId="0" applyFill="1" applyBorder="1" applyAlignment="1">
      <alignment horizontal="left" indent="2"/>
    </xf>
    <xf numFmtId="0" fontId="1" fillId="10" borderId="0" xfId="0" applyFont="1" applyFill="1" applyAlignment="1">
      <alignment horizontal="right"/>
    </xf>
    <xf numFmtId="0" fontId="0" fillId="10" borderId="2" xfId="0" applyFill="1" applyBorder="1" applyAlignment="1">
      <alignment horizontal="left" indent="1"/>
    </xf>
    <xf numFmtId="0" fontId="0" fillId="10" borderId="5" xfId="0" applyFill="1" applyBorder="1" applyAlignment="1">
      <alignment horizontal="left" indent="5"/>
    </xf>
    <xf numFmtId="164" fontId="0" fillId="7" borderId="18" xfId="1" applyNumberFormat="1" applyFont="1" applyFill="1" applyBorder="1" applyProtection="1">
      <protection locked="0"/>
    </xf>
    <xf numFmtId="0" fontId="0" fillId="10" borderId="2" xfId="0" applyFill="1" applyBorder="1" applyAlignment="1">
      <alignment horizontal="left" vertical="top" indent="3"/>
    </xf>
    <xf numFmtId="0" fontId="0" fillId="10" borderId="0" xfId="0" applyFill="1" applyAlignment="1">
      <alignment horizontal="right"/>
    </xf>
    <xf numFmtId="0" fontId="0" fillId="4" borderId="5" xfId="0" applyFill="1" applyBorder="1" applyAlignment="1">
      <alignment horizontal="left" indent="3"/>
    </xf>
    <xf numFmtId="0" fontId="0" fillId="4" borderId="0" xfId="0" applyFill="1"/>
    <xf numFmtId="38" fontId="0" fillId="10" borderId="7" xfId="0" applyNumberFormat="1" applyFill="1" applyBorder="1" applyAlignment="1">
      <alignment vertical="top"/>
    </xf>
    <xf numFmtId="38" fontId="0" fillId="10" borderId="8" xfId="0" applyNumberFormat="1" applyFill="1" applyBorder="1" applyAlignment="1">
      <alignment vertical="top"/>
    </xf>
    <xf numFmtId="0" fontId="1" fillId="10" borderId="73" xfId="0" applyFont="1" applyFill="1" applyBorder="1" applyAlignment="1">
      <alignment horizontal="left"/>
    </xf>
    <xf numFmtId="0" fontId="1" fillId="10" borderId="74" xfId="0" applyFont="1" applyFill="1" applyBorder="1"/>
    <xf numFmtId="0" fontId="1" fillId="10" borderId="74" xfId="0" applyFont="1" applyFill="1" applyBorder="1" applyAlignment="1">
      <alignment horizontal="center" vertical="top"/>
    </xf>
    <xf numFmtId="0" fontId="1" fillId="10" borderId="86" xfId="0" applyFont="1" applyFill="1" applyBorder="1" applyAlignment="1">
      <alignment horizontal="center" vertical="top"/>
    </xf>
    <xf numFmtId="0" fontId="0" fillId="10" borderId="5" xfId="0" applyFill="1" applyBorder="1" applyAlignment="1">
      <alignment horizontal="left" indent="1"/>
    </xf>
    <xf numFmtId="0" fontId="0" fillId="10" borderId="5" xfId="0" applyFill="1" applyBorder="1" applyAlignment="1">
      <alignment horizontal="left"/>
    </xf>
    <xf numFmtId="0" fontId="0" fillId="10" borderId="0" xfId="0" applyFill="1" applyAlignment="1">
      <alignment horizontal="left" vertical="top" indent="3"/>
    </xf>
    <xf numFmtId="0" fontId="0" fillId="10" borderId="5" xfId="0" applyFill="1" applyBorder="1" applyAlignment="1">
      <alignment horizontal="left" vertical="top" indent="3"/>
    </xf>
    <xf numFmtId="0" fontId="0" fillId="10" borderId="88" xfId="0" applyFill="1" applyBorder="1"/>
    <xf numFmtId="0" fontId="0" fillId="4" borderId="5" xfId="0" applyFill="1" applyBorder="1" applyAlignment="1">
      <alignment horizontal="left" vertical="top" indent="3"/>
    </xf>
    <xf numFmtId="0" fontId="0" fillId="4" borderId="88" xfId="0" applyFill="1" applyBorder="1"/>
    <xf numFmtId="0" fontId="0" fillId="4" borderId="6" xfId="0" applyFill="1" applyBorder="1" applyAlignment="1">
      <alignment horizontal="left" vertical="top" indent="3"/>
    </xf>
    <xf numFmtId="0" fontId="0" fillId="4" borderId="7" xfId="0" applyFill="1" applyBorder="1"/>
    <xf numFmtId="0" fontId="0" fillId="4" borderId="87" xfId="0" applyFill="1" applyBorder="1"/>
    <xf numFmtId="165" fontId="0" fillId="10" borderId="38" xfId="2" applyNumberFormat="1" applyFont="1" applyFill="1" applyBorder="1" applyProtection="1"/>
    <xf numFmtId="0" fontId="0" fillId="10" borderId="55" xfId="0" applyFill="1" applyBorder="1"/>
    <xf numFmtId="0" fontId="0" fillId="10" borderId="50" xfId="0" applyFill="1" applyBorder="1"/>
    <xf numFmtId="0" fontId="0" fillId="10" borderId="36" xfId="0" applyFill="1" applyBorder="1"/>
    <xf numFmtId="0" fontId="1" fillId="10" borderId="74" xfId="0" applyFont="1" applyFill="1" applyBorder="1" applyAlignment="1">
      <alignment horizontal="left"/>
    </xf>
    <xf numFmtId="0" fontId="0" fillId="10" borderId="0" xfId="0" applyFill="1" applyAlignment="1">
      <alignment horizontal="left" indent="3"/>
    </xf>
    <xf numFmtId="0" fontId="0" fillId="10" borderId="3" xfId="0" applyFill="1" applyBorder="1" applyAlignment="1">
      <alignment horizontal="left" indent="3"/>
    </xf>
    <xf numFmtId="0" fontId="0" fillId="10" borderId="6" xfId="0" applyFill="1" applyBorder="1" applyAlignment="1">
      <alignment horizontal="left" indent="1"/>
    </xf>
    <xf numFmtId="9" fontId="0" fillId="5" borderId="38" xfId="3" applyFont="1" applyFill="1" applyBorder="1"/>
    <xf numFmtId="9" fontId="0" fillId="5" borderId="39" xfId="3" applyFont="1" applyFill="1" applyBorder="1"/>
    <xf numFmtId="9" fontId="0" fillId="5" borderId="35" xfId="3" applyFont="1" applyFill="1" applyBorder="1" applyAlignment="1">
      <alignment vertical="top"/>
    </xf>
    <xf numFmtId="9" fontId="0" fillId="5" borderId="41" xfId="3" applyFont="1" applyFill="1" applyBorder="1" applyAlignment="1">
      <alignment vertical="top"/>
    </xf>
    <xf numFmtId="9" fontId="0" fillId="10" borderId="43" xfId="3" applyFont="1" applyFill="1" applyBorder="1" applyAlignment="1">
      <alignment vertical="top"/>
    </xf>
    <xf numFmtId="9" fontId="0" fillId="10" borderId="44" xfId="3" applyFont="1" applyFill="1" applyBorder="1" applyAlignment="1">
      <alignment vertical="top"/>
    </xf>
    <xf numFmtId="0" fontId="1" fillId="4" borderId="2" xfId="0" applyFont="1" applyFill="1" applyBorder="1" applyAlignment="1">
      <alignment horizontal="left"/>
    </xf>
    <xf numFmtId="0" fontId="1" fillId="4" borderId="3" xfId="0" applyFont="1" applyFill="1" applyBorder="1" applyAlignment="1">
      <alignment horizontal="left" indent="3"/>
    </xf>
    <xf numFmtId="0" fontId="1" fillId="4" borderId="5" xfId="0" applyFont="1" applyFill="1" applyBorder="1" applyAlignment="1">
      <alignment horizontal="left" vertical="top"/>
    </xf>
    <xf numFmtId="0" fontId="1" fillId="4" borderId="88" xfId="0" applyFont="1" applyFill="1" applyBorder="1" applyAlignment="1">
      <alignment horizontal="left" vertical="top" indent="3"/>
    </xf>
    <xf numFmtId="0" fontId="1" fillId="4" borderId="2" xfId="0" applyFont="1" applyFill="1" applyBorder="1" applyAlignment="1">
      <alignment horizontal="left" vertical="top"/>
    </xf>
    <xf numFmtId="0" fontId="1" fillId="4" borderId="82" xfId="0" applyFont="1" applyFill="1" applyBorder="1" applyAlignment="1">
      <alignment horizontal="left" vertical="top" indent="3"/>
    </xf>
    <xf numFmtId="0" fontId="1" fillId="4" borderId="3" xfId="0" applyFont="1" applyFill="1" applyBorder="1" applyAlignment="1">
      <alignment horizontal="left" vertical="top" indent="3"/>
    </xf>
    <xf numFmtId="0" fontId="0" fillId="10" borderId="0" xfId="0" applyFill="1" applyAlignment="1">
      <alignment horizontal="left" indent="2"/>
    </xf>
    <xf numFmtId="1" fontId="0" fillId="10" borderId="0" xfId="0" applyNumberFormat="1" applyFill="1" applyAlignment="1">
      <alignment vertical="top"/>
    </xf>
    <xf numFmtId="0" fontId="0" fillId="10" borderId="74" xfId="0" applyFill="1" applyBorder="1"/>
    <xf numFmtId="0" fontId="0" fillId="10" borderId="87" xfId="0" applyFill="1" applyBorder="1"/>
    <xf numFmtId="165" fontId="0" fillId="4" borderId="38" xfId="2" applyNumberFormat="1" applyFont="1" applyFill="1" applyBorder="1" applyProtection="1"/>
    <xf numFmtId="165" fontId="0" fillId="0" borderId="84" xfId="2" applyNumberFormat="1" applyFont="1" applyFill="1" applyBorder="1" applyProtection="1"/>
    <xf numFmtId="165" fontId="0" fillId="0" borderId="85" xfId="2" applyNumberFormat="1" applyFont="1" applyFill="1" applyBorder="1" applyProtection="1"/>
    <xf numFmtId="165" fontId="1" fillId="4" borderId="46" xfId="2" applyNumberFormat="1" applyFont="1" applyFill="1" applyBorder="1" applyProtection="1"/>
    <xf numFmtId="165" fontId="1" fillId="4" borderId="48" xfId="2" applyNumberFormat="1" applyFont="1" applyFill="1" applyBorder="1" applyProtection="1"/>
    <xf numFmtId="164" fontId="1" fillId="7" borderId="79" xfId="1" applyNumberFormat="1" applyFont="1" applyFill="1" applyBorder="1" applyProtection="1">
      <protection locked="0"/>
    </xf>
    <xf numFmtId="164" fontId="1" fillId="7" borderId="82" xfId="1" applyNumberFormat="1" applyFont="1" applyFill="1" applyBorder="1" applyProtection="1">
      <protection locked="0"/>
    </xf>
    <xf numFmtId="164" fontId="0" fillId="7" borderId="57" xfId="1" applyNumberFormat="1" applyFont="1" applyFill="1" applyBorder="1" applyProtection="1">
      <protection locked="0"/>
    </xf>
    <xf numFmtId="164" fontId="0" fillId="7" borderId="88" xfId="1" applyNumberFormat="1" applyFont="1" applyFill="1" applyBorder="1" applyProtection="1">
      <protection locked="0"/>
    </xf>
    <xf numFmtId="164" fontId="0" fillId="7" borderId="91" xfId="1" applyNumberFormat="1" applyFont="1" applyFill="1" applyBorder="1" applyProtection="1">
      <protection locked="0"/>
    </xf>
    <xf numFmtId="164" fontId="0" fillId="7" borderId="87" xfId="1" applyNumberFormat="1" applyFont="1" applyFill="1" applyBorder="1" applyProtection="1">
      <protection locked="0"/>
    </xf>
    <xf numFmtId="0" fontId="1" fillId="0" borderId="1" xfId="0" applyFont="1" applyBorder="1" applyAlignment="1">
      <alignment horizontal="center"/>
    </xf>
    <xf numFmtId="0" fontId="1" fillId="2" borderId="17" xfId="0" applyFont="1" applyFill="1" applyBorder="1" applyAlignment="1">
      <alignment horizontal="center"/>
    </xf>
    <xf numFmtId="0" fontId="18" fillId="0" borderId="0" xfId="0" applyFont="1" applyAlignment="1">
      <alignment vertical="center"/>
    </xf>
    <xf numFmtId="0" fontId="0" fillId="10" borderId="0" xfId="0" applyFill="1" applyAlignment="1">
      <alignment horizontal="left" indent="1"/>
    </xf>
    <xf numFmtId="9" fontId="0" fillId="10" borderId="0" xfId="3" applyFont="1" applyFill="1" applyBorder="1" applyAlignment="1">
      <alignment vertical="top"/>
    </xf>
    <xf numFmtId="0" fontId="2" fillId="0" borderId="0" xfId="0" applyFont="1" applyAlignment="1">
      <alignment horizontal="left" vertical="center" indent="1"/>
    </xf>
    <xf numFmtId="0" fontId="2" fillId="0" borderId="0" xfId="0" applyFont="1" applyAlignment="1">
      <alignment horizontal="left" vertical="center" wrapText="1" indent="1"/>
    </xf>
    <xf numFmtId="165" fontId="0" fillId="0" borderId="0" xfId="2" applyNumberFormat="1" applyFont="1" applyFill="1" applyBorder="1" applyProtection="1"/>
    <xf numFmtId="0" fontId="2" fillId="0" borderId="56" xfId="0" applyFont="1" applyBorder="1" applyAlignment="1">
      <alignment horizontal="left" vertical="center" indent="1"/>
    </xf>
    <xf numFmtId="0" fontId="2" fillId="0" borderId="83" xfId="0" applyFont="1" applyBorder="1" applyAlignment="1">
      <alignment horizontal="left" vertical="center" wrapText="1" indent="1"/>
    </xf>
    <xf numFmtId="165" fontId="19" fillId="0" borderId="0" xfId="2" applyNumberFormat="1" applyFont="1" applyFill="1" applyBorder="1" applyProtection="1"/>
    <xf numFmtId="0" fontId="21" fillId="0" borderId="0" xfId="0" applyFont="1" applyAlignment="1">
      <alignment horizontal="left" vertical="center"/>
    </xf>
    <xf numFmtId="0" fontId="6" fillId="10" borderId="0" xfId="0" applyFont="1" applyFill="1"/>
    <xf numFmtId="0" fontId="0" fillId="10" borderId="67" xfId="0" applyFill="1" applyBorder="1"/>
    <xf numFmtId="0" fontId="0" fillId="10" borderId="68" xfId="0" applyFill="1" applyBorder="1"/>
    <xf numFmtId="0" fontId="0" fillId="10" borderId="83" xfId="0" applyFill="1" applyBorder="1"/>
    <xf numFmtId="165" fontId="0" fillId="10" borderId="65" xfId="2" applyNumberFormat="1" applyFont="1" applyFill="1" applyBorder="1" applyProtection="1"/>
    <xf numFmtId="165" fontId="0" fillId="10" borderId="37" xfId="2" applyNumberFormat="1" applyFont="1" applyFill="1" applyBorder="1" applyProtection="1"/>
    <xf numFmtId="0" fontId="0" fillId="10" borderId="45" xfId="0" applyFill="1" applyBorder="1" applyAlignment="1">
      <alignment horizontal="left" indent="1"/>
    </xf>
    <xf numFmtId="0" fontId="1" fillId="4" borderId="55" xfId="0" applyFont="1" applyFill="1" applyBorder="1" applyAlignment="1">
      <alignment vertical="top"/>
    </xf>
    <xf numFmtId="0" fontId="1" fillId="4" borderId="72" xfId="0" applyFont="1" applyFill="1" applyBorder="1" applyAlignment="1">
      <alignment vertical="top"/>
    </xf>
    <xf numFmtId="165" fontId="0" fillId="4" borderId="46" xfId="2" applyNumberFormat="1" applyFont="1" applyFill="1" applyBorder="1" applyProtection="1"/>
    <xf numFmtId="165" fontId="0" fillId="4" borderId="48" xfId="2" applyNumberFormat="1" applyFont="1" applyFill="1" applyBorder="1" applyProtection="1"/>
    <xf numFmtId="0" fontId="1" fillId="10" borderId="73" xfId="0" applyFont="1" applyFill="1" applyBorder="1" applyAlignment="1">
      <alignment vertical="top"/>
    </xf>
    <xf numFmtId="165" fontId="1" fillId="0" borderId="70" xfId="2" applyNumberFormat="1" applyFont="1" applyFill="1" applyBorder="1" applyAlignment="1" applyProtection="1">
      <alignment wrapText="1"/>
    </xf>
    <xf numFmtId="165" fontId="1" fillId="0" borderId="77" xfId="2" applyNumberFormat="1" applyFont="1" applyFill="1" applyBorder="1" applyAlignment="1" applyProtection="1">
      <alignment wrapText="1"/>
    </xf>
    <xf numFmtId="0" fontId="0" fillId="10" borderId="92" xfId="0" applyFill="1" applyBorder="1" applyAlignment="1">
      <alignment horizontal="left" indent="1"/>
    </xf>
    <xf numFmtId="165" fontId="0" fillId="4" borderId="39" xfId="2" applyNumberFormat="1" applyFont="1" applyFill="1" applyBorder="1" applyProtection="1"/>
    <xf numFmtId="0" fontId="0" fillId="10" borderId="56" xfId="0" applyFill="1" applyBorder="1" applyAlignment="1">
      <alignment horizontal="left" indent="1"/>
    </xf>
    <xf numFmtId="0" fontId="23" fillId="4" borderId="58" xfId="0" applyFont="1" applyFill="1" applyBorder="1"/>
    <xf numFmtId="0" fontId="1" fillId="4" borderId="2" xfId="0" applyFont="1" applyFill="1" applyBorder="1"/>
    <xf numFmtId="0" fontId="1" fillId="4" borderId="3" xfId="0" applyFont="1" applyFill="1" applyBorder="1"/>
    <xf numFmtId="0" fontId="1" fillId="4" borderId="4" xfId="0" applyFont="1" applyFill="1" applyBorder="1"/>
    <xf numFmtId="0" fontId="0" fillId="4" borderId="2" xfId="0" applyFill="1" applyBorder="1" applyAlignment="1">
      <alignment vertical="top" wrapText="1"/>
    </xf>
    <xf numFmtId="0" fontId="0" fillId="4" borderId="69" xfId="0" applyFill="1" applyBorder="1" applyAlignment="1">
      <alignment horizontal="left" wrapText="1"/>
    </xf>
    <xf numFmtId="0" fontId="0" fillId="4" borderId="70" xfId="0" applyFill="1" applyBorder="1" applyAlignment="1">
      <alignment horizontal="left" wrapText="1"/>
    </xf>
    <xf numFmtId="0" fontId="0" fillId="4" borderId="77" xfId="0" applyFill="1" applyBorder="1" applyAlignment="1">
      <alignment horizontal="left" wrapText="1"/>
    </xf>
    <xf numFmtId="0" fontId="1" fillId="4" borderId="55" xfId="0" applyFont="1" applyFill="1" applyBorder="1"/>
    <xf numFmtId="0" fontId="1" fillId="4" borderId="56" xfId="0" applyFont="1" applyFill="1" applyBorder="1"/>
    <xf numFmtId="0" fontId="0" fillId="10" borderId="27" xfId="0" applyFill="1" applyBorder="1" applyAlignment="1">
      <alignment vertical="top" wrapText="1"/>
    </xf>
    <xf numFmtId="0" fontId="0" fillId="10" borderId="82" xfId="0" applyFill="1" applyBorder="1" applyAlignment="1">
      <alignment vertical="top" wrapText="1"/>
    </xf>
    <xf numFmtId="0" fontId="0" fillId="10" borderId="78" xfId="0" applyFill="1" applyBorder="1" applyAlignment="1">
      <alignment vertical="top" wrapText="1"/>
    </xf>
    <xf numFmtId="14" fontId="0" fillId="10" borderId="78" xfId="0" applyNumberFormat="1" applyFill="1" applyBorder="1" applyAlignment="1">
      <alignment horizontal="left" vertical="top" wrapText="1"/>
    </xf>
    <xf numFmtId="0" fontId="0" fillId="10" borderId="80" xfId="0" applyFill="1" applyBorder="1" applyAlignment="1">
      <alignment vertical="top" wrapText="1"/>
    </xf>
    <xf numFmtId="0" fontId="0" fillId="10" borderId="81" xfId="0" applyFill="1" applyBorder="1" applyAlignment="1">
      <alignment vertical="top" wrapText="1"/>
    </xf>
    <xf numFmtId="0" fontId="0" fillId="10" borderId="52" xfId="0" applyFill="1" applyBorder="1"/>
    <xf numFmtId="0" fontId="0" fillId="10" borderId="53" xfId="0" applyFill="1" applyBorder="1"/>
    <xf numFmtId="1" fontId="0" fillId="10" borderId="0" xfId="0" applyNumberFormat="1" applyFill="1" applyAlignment="1">
      <alignment horizontal="right"/>
    </xf>
    <xf numFmtId="0" fontId="0" fillId="10" borderId="92" xfId="0" applyFill="1" applyBorder="1"/>
    <xf numFmtId="165" fontId="1" fillId="0" borderId="76" xfId="2" applyNumberFormat="1" applyFont="1" applyFill="1" applyBorder="1" applyAlignment="1" applyProtection="1">
      <alignment wrapText="1"/>
    </xf>
    <xf numFmtId="165" fontId="1" fillId="0" borderId="69" xfId="2" applyNumberFormat="1" applyFont="1" applyFill="1" applyBorder="1" applyAlignment="1" applyProtection="1">
      <alignment wrapText="1"/>
    </xf>
    <xf numFmtId="165" fontId="0" fillId="0" borderId="89" xfId="2" applyNumberFormat="1" applyFont="1" applyFill="1" applyBorder="1" applyProtection="1"/>
    <xf numFmtId="165" fontId="0" fillId="4" borderId="37" xfId="2" applyNumberFormat="1" applyFont="1" applyFill="1" applyBorder="1" applyProtection="1"/>
    <xf numFmtId="0" fontId="0" fillId="10" borderId="40" xfId="0" applyFill="1" applyBorder="1" applyAlignment="1">
      <alignment horizontal="right"/>
    </xf>
    <xf numFmtId="0" fontId="0" fillId="10" borderId="42" xfId="0" applyFill="1" applyBorder="1" applyAlignment="1">
      <alignment horizontal="right"/>
    </xf>
    <xf numFmtId="164" fontId="0" fillId="10" borderId="40" xfId="0" applyNumberFormat="1" applyFill="1" applyBorder="1"/>
    <xf numFmtId="166" fontId="0" fillId="4" borderId="46" xfId="2" applyNumberFormat="1" applyFont="1" applyFill="1" applyBorder="1" applyProtection="1"/>
    <xf numFmtId="166" fontId="0" fillId="4" borderId="93" xfId="2" applyNumberFormat="1" applyFont="1" applyFill="1" applyBorder="1" applyProtection="1"/>
    <xf numFmtId="166" fontId="0" fillId="0" borderId="35" xfId="2" applyNumberFormat="1" applyFont="1" applyFill="1" applyBorder="1" applyProtection="1"/>
    <xf numFmtId="166" fontId="0" fillId="0" borderId="61" xfId="2" applyNumberFormat="1" applyFont="1" applyFill="1" applyBorder="1" applyProtection="1"/>
    <xf numFmtId="166" fontId="0" fillId="0" borderId="84" xfId="2" applyNumberFormat="1" applyFont="1" applyFill="1" applyBorder="1" applyProtection="1"/>
    <xf numFmtId="166" fontId="0" fillId="0" borderId="94" xfId="2" applyNumberFormat="1" applyFont="1" applyFill="1" applyBorder="1" applyProtection="1"/>
    <xf numFmtId="166" fontId="0" fillId="4" borderId="38" xfId="2" applyNumberFormat="1" applyFont="1" applyFill="1" applyBorder="1" applyProtection="1"/>
    <xf numFmtId="166" fontId="0" fillId="4" borderId="59" xfId="2" applyNumberFormat="1" applyFont="1" applyFill="1" applyBorder="1" applyProtection="1"/>
    <xf numFmtId="166" fontId="0" fillId="0" borderId="43" xfId="2" applyNumberFormat="1" applyFont="1" applyFill="1" applyBorder="1" applyProtection="1"/>
    <xf numFmtId="166" fontId="0" fillId="0" borderId="62" xfId="2" applyNumberFormat="1" applyFont="1" applyFill="1" applyBorder="1" applyProtection="1"/>
    <xf numFmtId="166" fontId="1" fillId="4" borderId="38" xfId="0" applyNumberFormat="1" applyFont="1" applyFill="1" applyBorder="1"/>
    <xf numFmtId="166" fontId="1" fillId="4" borderId="39" xfId="0" applyNumberFormat="1" applyFont="1" applyFill="1" applyBorder="1"/>
    <xf numFmtId="166" fontId="0" fillId="10" borderId="35" xfId="0" applyNumberFormat="1" applyFill="1" applyBorder="1"/>
    <xf numFmtId="166" fontId="0" fillId="10" borderId="41" xfId="0" applyNumberFormat="1" applyFill="1" applyBorder="1"/>
    <xf numFmtId="166" fontId="0" fillId="10" borderId="84" xfId="0" applyNumberFormat="1" applyFill="1" applyBorder="1"/>
    <xf numFmtId="166" fontId="0" fillId="10" borderId="85" xfId="0" applyNumberFormat="1" applyFill="1" applyBorder="1"/>
    <xf numFmtId="166" fontId="1" fillId="4" borderId="38" xfId="0" applyNumberFormat="1" applyFont="1" applyFill="1" applyBorder="1" applyAlignment="1">
      <alignment vertical="top"/>
    </xf>
    <xf numFmtId="166" fontId="1" fillId="4" borderId="39" xfId="0" applyNumberFormat="1" applyFont="1" applyFill="1" applyBorder="1" applyAlignment="1">
      <alignment vertical="top"/>
    </xf>
    <xf numFmtId="166" fontId="0" fillId="10" borderId="84" xfId="0" applyNumberFormat="1" applyFill="1" applyBorder="1" applyAlignment="1">
      <alignment vertical="top"/>
    </xf>
    <xf numFmtId="166" fontId="0" fillId="10" borderId="85" xfId="0" applyNumberFormat="1" applyFill="1" applyBorder="1" applyAlignment="1">
      <alignment vertical="top"/>
    </xf>
    <xf numFmtId="166" fontId="0" fillId="10" borderId="35" xfId="0" applyNumberFormat="1" applyFill="1" applyBorder="1" applyAlignment="1">
      <alignment vertical="top"/>
    </xf>
    <xf numFmtId="166" fontId="0" fillId="10" borderId="41" xfId="0" applyNumberFormat="1" applyFill="1" applyBorder="1" applyAlignment="1">
      <alignment vertical="top"/>
    </xf>
    <xf numFmtId="166" fontId="0" fillId="10" borderId="43" xfId="0" applyNumberFormat="1" applyFill="1" applyBorder="1" applyAlignment="1">
      <alignment vertical="top"/>
    </xf>
    <xf numFmtId="166" fontId="0" fillId="10" borderId="44" xfId="0" applyNumberFormat="1" applyFill="1" applyBorder="1" applyAlignment="1">
      <alignment vertical="top"/>
    </xf>
    <xf numFmtId="167" fontId="0" fillId="10" borderId="35" xfId="0" applyNumberFormat="1" applyFill="1" applyBorder="1" applyAlignment="1">
      <alignment vertical="top"/>
    </xf>
    <xf numFmtId="167" fontId="0" fillId="10" borderId="41" xfId="0" applyNumberFormat="1" applyFill="1" applyBorder="1" applyAlignment="1">
      <alignment vertical="top"/>
    </xf>
    <xf numFmtId="167" fontId="0" fillId="4" borderId="35" xfId="0" applyNumberFormat="1" applyFill="1" applyBorder="1"/>
    <xf numFmtId="167" fontId="0" fillId="4" borderId="41" xfId="0" applyNumberFormat="1" applyFill="1" applyBorder="1"/>
    <xf numFmtId="167" fontId="0" fillId="10" borderId="46" xfId="0" applyNumberFormat="1" applyFill="1" applyBorder="1" applyAlignment="1">
      <alignment vertical="top"/>
    </xf>
    <xf numFmtId="167" fontId="0" fillId="10" borderId="48" xfId="0" applyNumberFormat="1" applyFill="1" applyBorder="1" applyAlignment="1">
      <alignment vertical="top"/>
    </xf>
    <xf numFmtId="164" fontId="0" fillId="7" borderId="95" xfId="1" applyNumberFormat="1" applyFont="1" applyFill="1" applyBorder="1" applyProtection="1">
      <protection locked="0"/>
    </xf>
    <xf numFmtId="164" fontId="0" fillId="7" borderId="96" xfId="1" applyNumberFormat="1" applyFont="1" applyFill="1" applyBorder="1" applyProtection="1">
      <protection locked="0"/>
    </xf>
    <xf numFmtId="166" fontId="0" fillId="10" borderId="37" xfId="0" applyNumberFormat="1" applyFill="1" applyBorder="1" applyAlignment="1">
      <alignment horizontal="right"/>
    </xf>
    <xf numFmtId="166" fontId="0" fillId="10" borderId="38" xfId="0" applyNumberFormat="1" applyFill="1" applyBorder="1" applyAlignment="1">
      <alignment horizontal="right"/>
    </xf>
    <xf numFmtId="166" fontId="0" fillId="10" borderId="39" xfId="0" applyNumberFormat="1" applyFill="1" applyBorder="1" applyAlignment="1">
      <alignment horizontal="right"/>
    </xf>
    <xf numFmtId="166" fontId="0" fillId="10" borderId="40" xfId="0" applyNumberFormat="1" applyFill="1" applyBorder="1" applyAlignment="1">
      <alignment horizontal="right"/>
    </xf>
    <xf numFmtId="166" fontId="0" fillId="10" borderId="35" xfId="0" applyNumberFormat="1" applyFill="1" applyBorder="1" applyAlignment="1">
      <alignment horizontal="right"/>
    </xf>
    <xf numFmtId="166" fontId="0" fillId="10" borderId="41" xfId="0" applyNumberFormat="1" applyFill="1" applyBorder="1" applyAlignment="1">
      <alignment horizontal="right"/>
    </xf>
    <xf numFmtId="166" fontId="0" fillId="10" borderId="51" xfId="0" applyNumberFormat="1" applyFill="1" applyBorder="1" applyAlignment="1">
      <alignment horizontal="right"/>
    </xf>
    <xf numFmtId="166" fontId="0" fillId="10" borderId="43" xfId="0" applyNumberFormat="1" applyFill="1" applyBorder="1" applyAlignment="1">
      <alignment horizontal="right"/>
    </xf>
    <xf numFmtId="166" fontId="0" fillId="10" borderId="42" xfId="0" applyNumberFormat="1" applyFill="1" applyBorder="1" applyAlignment="1">
      <alignment horizontal="right"/>
    </xf>
    <xf numFmtId="166" fontId="0" fillId="10" borderId="44" xfId="0" applyNumberFormat="1" applyFill="1" applyBorder="1" applyAlignment="1">
      <alignment horizontal="right"/>
    </xf>
    <xf numFmtId="164" fontId="0" fillId="2" borderId="28" xfId="1" applyNumberFormat="1" applyFont="1" applyFill="1" applyBorder="1" applyProtection="1"/>
    <xf numFmtId="0" fontId="1" fillId="2" borderId="9" xfId="0" applyFont="1" applyFill="1" applyBorder="1" applyAlignment="1">
      <alignment horizontal="center"/>
    </xf>
    <xf numFmtId="164" fontId="0" fillId="2" borderId="9" xfId="1" applyNumberFormat="1" applyFont="1" applyFill="1" applyBorder="1" applyProtection="1"/>
    <xf numFmtId="164" fontId="0" fillId="2" borderId="97" xfId="1" applyNumberFormat="1" applyFont="1" applyFill="1" applyBorder="1" applyProtection="1"/>
    <xf numFmtId="164" fontId="1" fillId="3" borderId="98" xfId="1" applyNumberFormat="1" applyFont="1" applyFill="1" applyBorder="1" applyProtection="1"/>
    <xf numFmtId="0" fontId="1" fillId="0" borderId="16" xfId="0" applyFont="1" applyBorder="1" applyAlignment="1">
      <alignment horizontal="center"/>
    </xf>
    <xf numFmtId="164" fontId="0" fillId="0" borderId="16" xfId="1" applyNumberFormat="1" applyFont="1" applyFill="1" applyBorder="1" applyProtection="1"/>
    <xf numFmtId="164" fontId="0" fillId="0" borderId="16" xfId="1" applyNumberFormat="1" applyFont="1" applyBorder="1" applyProtection="1">
      <protection locked="0"/>
    </xf>
    <xf numFmtId="164" fontId="1" fillId="3" borderId="29" xfId="1" applyNumberFormat="1" applyFont="1" applyFill="1" applyBorder="1" applyProtection="1"/>
    <xf numFmtId="0" fontId="1" fillId="0" borderId="10" xfId="0" applyFont="1" applyBorder="1" applyAlignment="1">
      <alignment horizontal="center"/>
    </xf>
    <xf numFmtId="164" fontId="0" fillId="0" borderId="10" xfId="1" applyNumberFormat="1" applyFont="1" applyFill="1" applyBorder="1" applyProtection="1"/>
    <xf numFmtId="164" fontId="1" fillId="3" borderId="100" xfId="1" applyNumberFormat="1" applyFont="1" applyFill="1" applyBorder="1" applyProtection="1"/>
    <xf numFmtId="0" fontId="6" fillId="0" borderId="101" xfId="0" applyFont="1" applyBorder="1" applyAlignment="1">
      <alignment vertical="center"/>
    </xf>
    <xf numFmtId="0" fontId="6" fillId="0" borderId="102" xfId="0" applyFont="1" applyBorder="1" applyAlignment="1">
      <alignment vertical="center"/>
    </xf>
    <xf numFmtId="0" fontId="2" fillId="0" borderId="102" xfId="0" applyFont="1" applyBorder="1" applyAlignment="1">
      <alignment horizontal="left" vertical="center" indent="1"/>
    </xf>
    <xf numFmtId="0" fontId="1" fillId="3" borderId="103" xfId="0" applyFont="1" applyFill="1" applyBorder="1"/>
    <xf numFmtId="0" fontId="6" fillId="0" borderId="2" xfId="0" applyFont="1" applyBorder="1" applyAlignment="1">
      <alignment vertical="center"/>
    </xf>
    <xf numFmtId="0" fontId="6" fillId="0" borderId="104" xfId="0" applyFont="1" applyBorder="1" applyAlignment="1">
      <alignment vertical="center"/>
    </xf>
    <xf numFmtId="0" fontId="1" fillId="0" borderId="102" xfId="0" applyFont="1" applyBorder="1"/>
    <xf numFmtId="0" fontId="0" fillId="0" borderId="102" xfId="0" applyBorder="1" applyAlignment="1">
      <alignment horizontal="left" vertical="center" wrapText="1" indent="2"/>
    </xf>
    <xf numFmtId="0" fontId="1" fillId="0" borderId="19" xfId="0" applyFont="1" applyBorder="1" applyAlignment="1">
      <alignment horizontal="left" vertical="center" wrapText="1"/>
    </xf>
    <xf numFmtId="164" fontId="0" fillId="0" borderId="10" xfId="0" applyNumberFormat="1" applyBorder="1" applyAlignment="1">
      <alignment horizontal="center"/>
    </xf>
    <xf numFmtId="164" fontId="3" fillId="2" borderId="10" xfId="1" applyNumberFormat="1" applyFont="1" applyFill="1" applyBorder="1" applyProtection="1"/>
    <xf numFmtId="0" fontId="1" fillId="0" borderId="101" xfId="0" applyFont="1" applyBorder="1"/>
    <xf numFmtId="0" fontId="1" fillId="0" borderId="23" xfId="0" applyFont="1" applyBorder="1"/>
    <xf numFmtId="164" fontId="0" fillId="0" borderId="16" xfId="0" applyNumberFormat="1" applyBorder="1" applyAlignment="1">
      <alignment horizontal="center"/>
    </xf>
    <xf numFmtId="164" fontId="3" fillId="2" borderId="16" xfId="1" applyNumberFormat="1" applyFont="1" applyFill="1" applyBorder="1" applyProtection="1"/>
    <xf numFmtId="164" fontId="3" fillId="2" borderId="18" xfId="1" applyNumberFormat="1" applyFont="1" applyFill="1" applyBorder="1" applyProtection="1"/>
    <xf numFmtId="164" fontId="3" fillId="2" borderId="90" xfId="1" applyNumberFormat="1" applyFont="1" applyFill="1" applyBorder="1" applyProtection="1"/>
    <xf numFmtId="164" fontId="3" fillId="2" borderId="105" xfId="1" applyNumberFormat="1" applyFont="1" applyFill="1" applyBorder="1" applyProtection="1"/>
    <xf numFmtId="164" fontId="0" fillId="2" borderId="9" xfId="0" applyNumberFormat="1" applyFill="1" applyBorder="1" applyAlignment="1">
      <alignment horizontal="center"/>
    </xf>
    <xf numFmtId="164" fontId="3" fillId="2" borderId="9" xfId="1" applyNumberFormat="1" applyFont="1" applyFill="1" applyBorder="1" applyProtection="1"/>
    <xf numFmtId="164" fontId="1" fillId="8" borderId="22" xfId="1" applyNumberFormat="1" applyFont="1" applyFill="1" applyBorder="1" applyProtection="1"/>
    <xf numFmtId="164" fontId="1" fillId="8" borderId="14" xfId="1" applyNumberFormat="1" applyFont="1" applyFill="1" applyBorder="1" applyProtection="1"/>
    <xf numFmtId="164" fontId="4" fillId="8" borderId="18" xfId="1" applyNumberFormat="1" applyFont="1" applyFill="1" applyBorder="1" applyProtection="1"/>
    <xf numFmtId="164" fontId="4" fillId="8" borderId="90" xfId="1" applyNumberFormat="1" applyFont="1" applyFill="1" applyBorder="1" applyProtection="1"/>
    <xf numFmtId="164" fontId="4" fillId="2" borderId="105" xfId="1" applyNumberFormat="1" applyFont="1" applyFill="1" applyBorder="1" applyProtection="1"/>
    <xf numFmtId="164" fontId="1" fillId="2" borderId="20" xfId="1" applyNumberFormat="1" applyFont="1" applyFill="1" applyBorder="1" applyProtection="1"/>
    <xf numFmtId="0" fontId="0" fillId="0" borderId="106" xfId="0" applyBorder="1"/>
    <xf numFmtId="164" fontId="4" fillId="8" borderId="107" xfId="1" applyNumberFormat="1" applyFont="1" applyFill="1" applyBorder="1" applyProtection="1"/>
    <xf numFmtId="164" fontId="4" fillId="2" borderId="108" xfId="1" applyNumberFormat="1" applyFont="1" applyFill="1" applyBorder="1" applyProtection="1"/>
    <xf numFmtId="0" fontId="0" fillId="0" borderId="73" xfId="0" applyBorder="1"/>
    <xf numFmtId="164" fontId="4" fillId="8" borderId="109" xfId="1" applyNumberFormat="1" applyFont="1" applyFill="1" applyBorder="1" applyProtection="1"/>
    <xf numFmtId="164" fontId="4" fillId="8" borderId="32" xfId="1" applyNumberFormat="1" applyFont="1" applyFill="1" applyBorder="1" applyProtection="1"/>
    <xf numFmtId="164" fontId="4" fillId="2" borderId="110" xfId="1" applyNumberFormat="1" applyFont="1" applyFill="1" applyBorder="1" applyProtection="1"/>
    <xf numFmtId="164" fontId="3" fillId="2" borderId="107" xfId="1" applyNumberFormat="1" applyFont="1" applyFill="1" applyBorder="1" applyProtection="1"/>
    <xf numFmtId="164" fontId="3" fillId="2" borderId="108" xfId="1" applyNumberFormat="1" applyFont="1" applyFill="1" applyBorder="1" applyProtection="1"/>
    <xf numFmtId="0" fontId="2" fillId="10" borderId="71" xfId="0" applyFont="1" applyFill="1" applyBorder="1" applyAlignment="1">
      <alignment horizontal="left" vertical="center"/>
    </xf>
    <xf numFmtId="0" fontId="2" fillId="10" borderId="40" xfId="0" applyFont="1" applyFill="1" applyBorder="1" applyAlignment="1">
      <alignment horizontal="left" vertical="center"/>
    </xf>
    <xf numFmtId="165" fontId="0" fillId="10" borderId="14" xfId="2" applyNumberFormat="1" applyFont="1" applyFill="1" applyBorder="1" applyProtection="1"/>
    <xf numFmtId="165" fontId="0" fillId="10" borderId="15" xfId="2" applyNumberFormat="1" applyFont="1" applyFill="1" applyBorder="1" applyProtection="1"/>
    <xf numFmtId="165" fontId="0" fillId="10" borderId="25" xfId="2" applyNumberFormat="1" applyFont="1" applyFill="1" applyBorder="1" applyProtection="1"/>
    <xf numFmtId="165" fontId="0" fillId="10" borderId="16" xfId="2" applyNumberFormat="1" applyFont="1" applyFill="1" applyBorder="1" applyProtection="1"/>
    <xf numFmtId="165" fontId="0" fillId="10" borderId="1" xfId="2" applyNumberFormat="1" applyFont="1" applyFill="1" applyBorder="1" applyProtection="1"/>
    <xf numFmtId="165" fontId="0" fillId="10" borderId="17" xfId="2" applyNumberFormat="1" applyFont="1" applyFill="1" applyBorder="1" applyProtection="1"/>
    <xf numFmtId="165" fontId="0" fillId="10" borderId="18" xfId="2" applyNumberFormat="1" applyFont="1" applyFill="1" applyBorder="1" applyProtection="1"/>
    <xf numFmtId="165" fontId="0" fillId="10" borderId="90" xfId="2" applyNumberFormat="1" applyFont="1" applyFill="1" applyBorder="1" applyProtection="1"/>
    <xf numFmtId="165" fontId="0" fillId="10" borderId="105" xfId="2" applyNumberFormat="1" applyFont="1" applyFill="1" applyBorder="1" applyProtection="1"/>
    <xf numFmtId="10" fontId="0" fillId="5" borderId="35" xfId="3" applyNumberFormat="1" applyFont="1" applyFill="1" applyBorder="1" applyProtection="1">
      <protection locked="0"/>
    </xf>
    <xf numFmtId="10" fontId="0" fillId="5" borderId="35" xfId="0" applyNumberFormat="1" applyFill="1" applyBorder="1"/>
    <xf numFmtId="10" fontId="0" fillId="5" borderId="43" xfId="0" applyNumberFormat="1" applyFill="1" applyBorder="1"/>
    <xf numFmtId="10" fontId="0" fillId="5" borderId="41" xfId="3" applyNumberFormat="1" applyFont="1" applyFill="1" applyBorder="1" applyProtection="1">
      <protection locked="0"/>
    </xf>
    <xf numFmtId="10" fontId="0" fillId="5" borderId="41" xfId="0" applyNumberFormat="1" applyFill="1" applyBorder="1"/>
    <xf numFmtId="10" fontId="0" fillId="5" borderId="44" xfId="0" applyNumberFormat="1" applyFill="1" applyBorder="1"/>
    <xf numFmtId="10" fontId="0" fillId="5" borderId="61" xfId="3" applyNumberFormat="1" applyFont="1" applyFill="1" applyBorder="1" applyProtection="1">
      <protection locked="0"/>
    </xf>
    <xf numFmtId="10" fontId="0" fillId="5" borderId="61" xfId="0" applyNumberFormat="1" applyFill="1" applyBorder="1"/>
    <xf numFmtId="10" fontId="0" fillId="5" borderId="62" xfId="0" applyNumberFormat="1" applyFill="1" applyBorder="1"/>
    <xf numFmtId="0" fontId="1" fillId="10" borderId="0" xfId="0" applyFont="1" applyFill="1" applyAlignment="1">
      <alignment horizontal="center" vertical="top"/>
    </xf>
    <xf numFmtId="164" fontId="0" fillId="0" borderId="16" xfId="1" applyNumberFormat="1" applyFont="1" applyBorder="1" applyProtection="1"/>
    <xf numFmtId="164" fontId="0" fillId="0" borderId="10" xfId="1" applyNumberFormat="1" applyFont="1" applyBorder="1" applyProtection="1"/>
    <xf numFmtId="0" fontId="0" fillId="0" borderId="20" xfId="0" applyBorder="1" applyAlignment="1">
      <alignment horizontal="left"/>
    </xf>
    <xf numFmtId="0" fontId="0" fillId="0" borderId="9" xfId="0" applyBorder="1" applyAlignment="1">
      <alignment horizontal="left"/>
    </xf>
    <xf numFmtId="0" fontId="1" fillId="10" borderId="0" xfId="0" applyFont="1" applyFill="1" applyAlignment="1" applyProtection="1">
      <alignment horizontal="left" wrapText="1"/>
      <protection locked="0"/>
    </xf>
    <xf numFmtId="0" fontId="1" fillId="10" borderId="2" xfId="0" applyFont="1" applyFill="1" applyBorder="1" applyAlignment="1" applyProtection="1">
      <alignment horizontal="left"/>
      <protection locked="0"/>
    </xf>
    <xf numFmtId="0" fontId="0" fillId="10" borderId="3" xfId="0" applyFill="1" applyBorder="1" applyAlignment="1">
      <alignment horizontal="center" wrapText="1"/>
    </xf>
    <xf numFmtId="0" fontId="0" fillId="10" borderId="4" xfId="0" applyFill="1" applyBorder="1" applyAlignment="1">
      <alignment horizontal="center" wrapText="1"/>
    </xf>
    <xf numFmtId="0" fontId="1" fillId="10" borderId="82" xfId="0" applyFont="1" applyFill="1" applyBorder="1" applyAlignment="1">
      <alignment horizontal="center" wrapText="1"/>
    </xf>
    <xf numFmtId="0" fontId="1" fillId="10" borderId="80" xfId="0" applyFont="1" applyFill="1" applyBorder="1" applyAlignment="1">
      <alignment horizontal="center" wrapText="1"/>
    </xf>
    <xf numFmtId="0" fontId="1" fillId="10" borderId="79" xfId="0" applyFont="1" applyFill="1" applyBorder="1" applyAlignment="1">
      <alignment horizontal="center" wrapText="1"/>
    </xf>
    <xf numFmtId="0" fontId="1" fillId="10" borderId="78" xfId="0" applyFont="1" applyFill="1" applyBorder="1" applyAlignment="1">
      <alignment horizontal="center" wrapText="1"/>
    </xf>
    <xf numFmtId="0" fontId="1" fillId="10" borderId="81" xfId="0" applyFont="1" applyFill="1" applyBorder="1" applyAlignment="1">
      <alignment horizontal="center" wrapText="1"/>
    </xf>
    <xf numFmtId="0" fontId="3" fillId="10" borderId="0" xfId="0" applyFont="1" applyFill="1" applyAlignment="1">
      <alignment horizontal="left" indent="1"/>
    </xf>
    <xf numFmtId="0" fontId="0" fillId="10" borderId="45" xfId="0" applyFill="1" applyBorder="1" applyAlignment="1">
      <alignment horizontal="left" indent="3"/>
    </xf>
    <xf numFmtId="165" fontId="0" fillId="10" borderId="68" xfId="2" applyNumberFormat="1" applyFont="1" applyFill="1" applyBorder="1" applyProtection="1"/>
    <xf numFmtId="0" fontId="0" fillId="10" borderId="0" xfId="0" applyFill="1" applyAlignment="1">
      <alignment horizontal="left" vertical="center" indent="2"/>
    </xf>
    <xf numFmtId="0" fontId="0" fillId="10" borderId="45" xfId="0" applyFill="1" applyBorder="1" applyAlignment="1">
      <alignment horizontal="left" vertical="center" indent="3"/>
    </xf>
    <xf numFmtId="0" fontId="3" fillId="10" borderId="0" xfId="0" applyFont="1" applyFill="1" applyAlignment="1">
      <alignment horizontal="left" vertical="center" indent="1"/>
    </xf>
    <xf numFmtId="0" fontId="1" fillId="10" borderId="0" xfId="0" applyFont="1" applyFill="1" applyProtection="1">
      <protection locked="0"/>
    </xf>
    <xf numFmtId="0" fontId="0" fillId="0" borderId="69" xfId="0" applyBorder="1" applyAlignment="1" applyProtection="1">
      <alignment horizontal="center" wrapText="1"/>
      <protection locked="0"/>
    </xf>
    <xf numFmtId="168" fontId="0" fillId="0" borderId="35" xfId="2" applyNumberFormat="1" applyFont="1" applyFill="1" applyBorder="1" applyProtection="1"/>
    <xf numFmtId="168" fontId="0" fillId="0" borderId="41" xfId="2" applyNumberFormat="1" applyFont="1" applyFill="1" applyBorder="1" applyProtection="1"/>
    <xf numFmtId="168" fontId="0" fillId="0" borderId="43" xfId="2" applyNumberFormat="1" applyFont="1" applyFill="1" applyBorder="1" applyProtection="1"/>
    <xf numFmtId="168" fontId="0" fillId="0" borderId="44" xfId="2" applyNumberFormat="1" applyFont="1" applyFill="1" applyBorder="1" applyProtection="1"/>
    <xf numFmtId="168" fontId="2" fillId="0" borderId="47" xfId="0" applyNumberFormat="1" applyFont="1" applyBorder="1" applyAlignment="1">
      <alignment horizontal="left" vertical="center" indent="1"/>
    </xf>
    <xf numFmtId="168" fontId="2" fillId="0" borderId="42" xfId="0" applyNumberFormat="1" applyFont="1" applyBorder="1" applyAlignment="1">
      <alignment horizontal="left" vertical="center" wrapText="1" indent="1"/>
    </xf>
    <xf numFmtId="0" fontId="1" fillId="10" borderId="67" xfId="0" applyFont="1" applyFill="1" applyBorder="1" applyAlignment="1">
      <alignment vertical="top"/>
    </xf>
    <xf numFmtId="0" fontId="1" fillId="10" borderId="64" xfId="0" applyFont="1" applyFill="1" applyBorder="1" applyAlignment="1">
      <alignment vertical="top"/>
    </xf>
    <xf numFmtId="0" fontId="1" fillId="10" borderId="0" xfId="0" applyFont="1" applyFill="1" applyAlignment="1">
      <alignment vertical="top"/>
    </xf>
    <xf numFmtId="0" fontId="0" fillId="5" borderId="47" xfId="0" applyFill="1" applyBorder="1" applyAlignment="1">
      <alignment horizontal="center"/>
    </xf>
    <xf numFmtId="164" fontId="0" fillId="5" borderId="46" xfId="0" applyNumberFormat="1" applyFill="1" applyBorder="1" applyAlignment="1" applyProtection="1">
      <alignment horizontal="left"/>
      <protection locked="0"/>
    </xf>
    <xf numFmtId="164" fontId="0" fillId="5" borderId="93" xfId="0" applyNumberFormat="1" applyFill="1" applyBorder="1" applyAlignment="1" applyProtection="1">
      <alignment horizontal="left"/>
      <protection locked="0"/>
    </xf>
    <xf numFmtId="165" fontId="0" fillId="5" borderId="47" xfId="2" applyNumberFormat="1" applyFont="1" applyFill="1" applyBorder="1" applyProtection="1">
      <protection locked="0"/>
    </xf>
    <xf numFmtId="10" fontId="0" fillId="5" borderId="46" xfId="3" applyNumberFormat="1" applyFont="1" applyFill="1" applyBorder="1" applyProtection="1">
      <protection locked="0"/>
    </xf>
    <xf numFmtId="10" fontId="0" fillId="5" borderId="93" xfId="3" applyNumberFormat="1" applyFont="1" applyFill="1" applyBorder="1" applyProtection="1">
      <protection locked="0"/>
    </xf>
    <xf numFmtId="9" fontId="0" fillId="5" borderId="47" xfId="3" applyFont="1" applyFill="1" applyBorder="1" applyProtection="1">
      <protection locked="0"/>
    </xf>
    <xf numFmtId="9" fontId="0" fillId="5" borderId="46" xfId="3" applyFont="1" applyFill="1" applyBorder="1" applyProtection="1">
      <protection locked="0"/>
    </xf>
    <xf numFmtId="9" fontId="0" fillId="5" borderId="48" xfId="3" applyFont="1" applyFill="1" applyBorder="1" applyProtection="1">
      <protection locked="0"/>
    </xf>
    <xf numFmtId="165" fontId="0" fillId="5" borderId="49" xfId="2" applyNumberFormat="1" applyFont="1" applyFill="1" applyBorder="1" applyProtection="1">
      <protection locked="0"/>
    </xf>
    <xf numFmtId="165" fontId="0" fillId="5" borderId="46" xfId="2" applyNumberFormat="1" applyFont="1" applyFill="1" applyBorder="1" applyProtection="1">
      <protection locked="0"/>
    </xf>
    <xf numFmtId="165" fontId="0" fillId="5" borderId="48" xfId="2" applyNumberFormat="1" applyFont="1" applyFill="1" applyBorder="1" applyProtection="1">
      <protection locked="0"/>
    </xf>
    <xf numFmtId="165" fontId="0" fillId="0" borderId="47" xfId="2" applyNumberFormat="1" applyFont="1" applyFill="1" applyBorder="1" applyProtection="1"/>
    <xf numFmtId="165" fontId="0" fillId="0" borderId="46" xfId="2" applyNumberFormat="1" applyFont="1" applyFill="1" applyBorder="1" applyProtection="1"/>
    <xf numFmtId="165" fontId="0" fillId="0" borderId="48" xfId="2" applyNumberFormat="1" applyFont="1" applyFill="1" applyBorder="1" applyProtection="1"/>
    <xf numFmtId="0" fontId="0" fillId="5" borderId="111" xfId="0" applyFill="1" applyBorder="1"/>
    <xf numFmtId="0" fontId="0" fillId="5" borderId="46" xfId="0" applyFill="1" applyBorder="1" applyAlignment="1" applyProtection="1">
      <alignment horizontal="center"/>
      <protection locked="0"/>
    </xf>
    <xf numFmtId="0" fontId="0" fillId="5" borderId="93" xfId="0" applyFill="1" applyBorder="1" applyAlignment="1" applyProtection="1">
      <alignment horizontal="center"/>
      <protection locked="0"/>
    </xf>
    <xf numFmtId="165" fontId="0" fillId="5" borderId="72" xfId="2" applyNumberFormat="1" applyFont="1" applyFill="1" applyBorder="1" applyProtection="1"/>
    <xf numFmtId="165" fontId="0" fillId="5" borderId="47" xfId="2" applyNumberFormat="1" applyFont="1" applyFill="1" applyBorder="1" applyProtection="1"/>
    <xf numFmtId="165" fontId="0" fillId="5" borderId="48" xfId="2" applyNumberFormat="1" applyFont="1" applyFill="1" applyBorder="1" applyProtection="1"/>
    <xf numFmtId="165" fontId="0" fillId="5" borderId="49" xfId="2" applyNumberFormat="1" applyFont="1" applyFill="1" applyBorder="1" applyProtection="1"/>
    <xf numFmtId="165" fontId="0" fillId="5" borderId="93" xfId="2" applyNumberFormat="1" applyFont="1" applyFill="1" applyBorder="1" applyProtection="1"/>
    <xf numFmtId="0" fontId="0" fillId="5" borderId="63" xfId="0" applyFill="1" applyBorder="1" applyProtection="1">
      <protection locked="0"/>
    </xf>
    <xf numFmtId="164" fontId="0" fillId="10" borderId="35" xfId="0" applyNumberFormat="1" applyFill="1" applyBorder="1"/>
    <xf numFmtId="164" fontId="0" fillId="10" borderId="41" xfId="0" applyNumberFormat="1" applyFill="1" applyBorder="1"/>
    <xf numFmtId="164" fontId="0" fillId="10" borderId="42" xfId="0" applyNumberFormat="1" applyFill="1" applyBorder="1"/>
    <xf numFmtId="164" fontId="0" fillId="10" borderId="43" xfId="0" applyNumberFormat="1" applyFill="1" applyBorder="1"/>
    <xf numFmtId="164" fontId="0" fillId="10" borderId="44" xfId="0" applyNumberFormat="1" applyFill="1" applyBorder="1"/>
    <xf numFmtId="0" fontId="1" fillId="10" borderId="59" xfId="0" applyFont="1" applyFill="1" applyBorder="1" applyAlignment="1">
      <alignment vertical="top" wrapText="1"/>
    </xf>
    <xf numFmtId="0" fontId="0" fillId="10" borderId="61" xfId="0" applyFill="1" applyBorder="1" applyAlignment="1">
      <alignment wrapText="1"/>
    </xf>
    <xf numFmtId="0" fontId="0" fillId="10" borderId="62" xfId="0" applyFill="1" applyBorder="1"/>
    <xf numFmtId="0" fontId="0" fillId="10" borderId="2" xfId="0" applyFill="1" applyBorder="1"/>
    <xf numFmtId="0" fontId="0" fillId="10" borderId="4" xfId="0" applyFill="1" applyBorder="1"/>
    <xf numFmtId="0" fontId="27" fillId="11" borderId="112" xfId="0" applyFont="1" applyFill="1" applyBorder="1" applyAlignment="1">
      <alignment vertical="top"/>
    </xf>
    <xf numFmtId="0" fontId="27" fillId="11" borderId="113" xfId="0" applyFont="1" applyFill="1" applyBorder="1" applyAlignment="1">
      <alignment vertical="top" wrapText="1"/>
    </xf>
    <xf numFmtId="0" fontId="27" fillId="11" borderId="0" xfId="0" applyFont="1" applyFill="1" applyAlignment="1">
      <alignment vertical="top"/>
    </xf>
    <xf numFmtId="0" fontId="1" fillId="12" borderId="112" xfId="0" applyFont="1" applyFill="1" applyBorder="1" applyAlignment="1">
      <alignment vertical="top"/>
    </xf>
    <xf numFmtId="0" fontId="0" fillId="12" borderId="113" xfId="0" applyFill="1" applyBorder="1" applyAlignment="1">
      <alignment vertical="top" wrapText="1"/>
    </xf>
    <xf numFmtId="0" fontId="0" fillId="12" borderId="0" xfId="0" applyFill="1" applyAlignment="1">
      <alignment vertical="top"/>
    </xf>
    <xf numFmtId="0" fontId="0" fillId="10" borderId="113" xfId="0" applyFill="1" applyBorder="1" applyAlignment="1">
      <alignment vertical="top" wrapText="1"/>
    </xf>
    <xf numFmtId="0" fontId="0" fillId="10" borderId="0" xfId="0" applyFill="1" applyAlignment="1">
      <alignment vertical="top"/>
    </xf>
    <xf numFmtId="0" fontId="1" fillId="12" borderId="112" xfId="0" applyFont="1" applyFill="1" applyBorder="1" applyAlignment="1">
      <alignment horizontal="left" vertical="top" wrapText="1"/>
    </xf>
    <xf numFmtId="0" fontId="0" fillId="10" borderId="112" xfId="0" applyFill="1" applyBorder="1" applyAlignment="1">
      <alignment horizontal="left" vertical="top"/>
    </xf>
    <xf numFmtId="0" fontId="1" fillId="12" borderId="112" xfId="0" applyFont="1" applyFill="1" applyBorder="1" applyAlignment="1">
      <alignment vertical="top" wrapText="1"/>
    </xf>
    <xf numFmtId="0" fontId="2" fillId="10" borderId="112" xfId="0" applyFont="1" applyFill="1" applyBorder="1" applyAlignment="1">
      <alignment horizontal="left" vertical="top"/>
    </xf>
    <xf numFmtId="0" fontId="0" fillId="10" borderId="112" xfId="0" applyFill="1" applyBorder="1" applyAlignment="1">
      <alignment vertical="top"/>
    </xf>
    <xf numFmtId="0" fontId="0" fillId="10" borderId="115" xfId="0" applyFill="1" applyBorder="1" applyAlignment="1">
      <alignment horizontal="left" vertical="top"/>
    </xf>
    <xf numFmtId="0" fontId="0" fillId="10" borderId="116" xfId="0" applyFill="1" applyBorder="1" applyAlignment="1">
      <alignment vertical="top" wrapText="1"/>
    </xf>
    <xf numFmtId="0" fontId="0" fillId="10" borderId="118" xfId="0" applyFill="1" applyBorder="1" applyAlignment="1">
      <alignment vertical="top"/>
    </xf>
    <xf numFmtId="0" fontId="0" fillId="10" borderId="119" xfId="0" applyFill="1" applyBorder="1" applyAlignment="1">
      <alignment horizontal="left" vertical="top"/>
    </xf>
    <xf numFmtId="0" fontId="0" fillId="10" borderId="120" xfId="0" applyFill="1" applyBorder="1" applyAlignment="1">
      <alignment vertical="top" wrapText="1"/>
    </xf>
    <xf numFmtId="0" fontId="0" fillId="10" borderId="122" xfId="0" applyFill="1" applyBorder="1" applyAlignment="1">
      <alignment vertical="top"/>
    </xf>
    <xf numFmtId="0" fontId="0" fillId="10" borderId="123" xfId="0" applyFill="1" applyBorder="1" applyAlignment="1">
      <alignment horizontal="left" vertical="top"/>
    </xf>
    <xf numFmtId="0" fontId="0" fillId="10" borderId="124" xfId="0" applyFill="1" applyBorder="1" applyAlignment="1">
      <alignment vertical="top" wrapText="1"/>
    </xf>
    <xf numFmtId="0" fontId="0" fillId="10" borderId="126" xfId="0" applyFill="1" applyBorder="1" applyAlignment="1">
      <alignment vertical="top"/>
    </xf>
    <xf numFmtId="0" fontId="0" fillId="10" borderId="115" xfId="0" applyFill="1" applyBorder="1" applyAlignment="1">
      <alignment horizontal="left" vertical="top" wrapText="1"/>
    </xf>
    <xf numFmtId="0" fontId="0" fillId="10" borderId="119" xfId="0" applyFill="1" applyBorder="1" applyAlignment="1">
      <alignment horizontal="left" vertical="top" wrapText="1"/>
    </xf>
    <xf numFmtId="0" fontId="0" fillId="10" borderId="123" xfId="0" applyFill="1" applyBorder="1" applyAlignment="1">
      <alignment horizontal="left" vertical="top" wrapText="1"/>
    </xf>
    <xf numFmtId="0" fontId="2" fillId="10" borderId="115" xfId="0" applyFont="1" applyFill="1" applyBorder="1" applyAlignment="1">
      <alignment horizontal="left" vertical="top"/>
    </xf>
    <xf numFmtId="0" fontId="2" fillId="10" borderId="119" xfId="0" applyFont="1" applyFill="1" applyBorder="1" applyAlignment="1">
      <alignment horizontal="left" vertical="top"/>
    </xf>
    <xf numFmtId="0" fontId="2" fillId="10" borderId="123" xfId="0" applyFont="1" applyFill="1" applyBorder="1" applyAlignment="1">
      <alignment horizontal="left" vertical="top"/>
    </xf>
    <xf numFmtId="0" fontId="26" fillId="10" borderId="121" xfId="4" applyFill="1" applyBorder="1" applyAlignment="1">
      <alignment vertical="top" wrapText="1"/>
    </xf>
    <xf numFmtId="0" fontId="27" fillId="11" borderId="114" xfId="0" applyFont="1" applyFill="1" applyBorder="1" applyAlignment="1">
      <alignment vertical="top" wrapText="1"/>
    </xf>
    <xf numFmtId="0" fontId="27" fillId="11" borderId="0" xfId="0" applyFont="1" applyFill="1" applyAlignment="1">
      <alignment vertical="top" wrapText="1"/>
    </xf>
    <xf numFmtId="0" fontId="1" fillId="12" borderId="114" xfId="0" applyFont="1" applyFill="1" applyBorder="1" applyAlignment="1">
      <alignment vertical="top" wrapText="1"/>
    </xf>
    <xf numFmtId="0" fontId="0" fillId="12" borderId="0" xfId="0" applyFill="1" applyAlignment="1">
      <alignment vertical="top" wrapText="1"/>
    </xf>
    <xf numFmtId="0" fontId="0" fillId="10" borderId="117" xfId="0" applyFill="1" applyBorder="1" applyAlignment="1">
      <alignment vertical="top" wrapText="1"/>
    </xf>
    <xf numFmtId="0" fontId="0" fillId="10" borderId="118" xfId="0" applyFill="1" applyBorder="1" applyAlignment="1">
      <alignment vertical="top" wrapText="1"/>
    </xf>
    <xf numFmtId="0" fontId="0" fillId="10" borderId="121" xfId="0" applyFill="1" applyBorder="1" applyAlignment="1">
      <alignment vertical="top" wrapText="1"/>
    </xf>
    <xf numFmtId="0" fontId="25" fillId="10" borderId="122" xfId="0" applyFont="1" applyFill="1" applyBorder="1" applyAlignment="1">
      <alignment vertical="top" wrapText="1"/>
    </xf>
    <xf numFmtId="0" fontId="0" fillId="10" borderId="122" xfId="0" applyFill="1" applyBorder="1" applyAlignment="1">
      <alignment vertical="top" wrapText="1"/>
    </xf>
    <xf numFmtId="0" fontId="0" fillId="10" borderId="125" xfId="0" applyFill="1" applyBorder="1" applyAlignment="1">
      <alignment vertical="top" wrapText="1"/>
    </xf>
    <xf numFmtId="0" fontId="0" fillId="10" borderId="126" xfId="0" applyFill="1" applyBorder="1" applyAlignment="1">
      <alignment vertical="top" wrapText="1"/>
    </xf>
    <xf numFmtId="0" fontId="0" fillId="12" borderId="114" xfId="0" applyFill="1" applyBorder="1" applyAlignment="1">
      <alignment vertical="top" wrapText="1"/>
    </xf>
    <xf numFmtId="0" fontId="0" fillId="10" borderId="114" xfId="0" applyFill="1" applyBorder="1" applyAlignment="1">
      <alignment vertical="top" wrapText="1"/>
    </xf>
    <xf numFmtId="0" fontId="0" fillId="10" borderId="0" xfId="0" applyFill="1" applyAlignment="1">
      <alignment vertical="top" wrapText="1"/>
    </xf>
    <xf numFmtId="0" fontId="26" fillId="10" borderId="122" xfId="4" applyFill="1" applyBorder="1" applyAlignment="1">
      <alignment vertical="top" wrapText="1"/>
    </xf>
    <xf numFmtId="0" fontId="26" fillId="10" borderId="117" xfId="4" applyFill="1" applyBorder="1" applyAlignment="1">
      <alignment vertical="top" wrapText="1"/>
    </xf>
    <xf numFmtId="0" fontId="26" fillId="10" borderId="126" xfId="4" applyFill="1" applyBorder="1" applyAlignment="1">
      <alignment vertical="top" wrapText="1"/>
    </xf>
    <xf numFmtId="0" fontId="0" fillId="0" borderId="120" xfId="0" applyBorder="1" applyAlignment="1">
      <alignment vertical="top" wrapText="1"/>
    </xf>
    <xf numFmtId="0" fontId="26" fillId="10" borderId="0" xfId="4" applyFill="1" applyAlignment="1">
      <alignment vertical="top" wrapText="1"/>
    </xf>
    <xf numFmtId="0" fontId="0" fillId="0" borderId="0" xfId="0" applyAlignment="1">
      <alignment vertical="top" wrapText="1"/>
    </xf>
    <xf numFmtId="0" fontId="0" fillId="0" borderId="122" xfId="0" applyBorder="1" applyAlignment="1">
      <alignment vertical="top" wrapText="1"/>
    </xf>
    <xf numFmtId="0" fontId="26" fillId="10" borderId="125" xfId="4" applyFill="1" applyBorder="1" applyAlignment="1">
      <alignment vertical="top" wrapText="1"/>
    </xf>
    <xf numFmtId="0" fontId="27" fillId="11" borderId="113" xfId="0" applyFont="1" applyFill="1" applyBorder="1" applyAlignment="1">
      <alignment horizontal="left" vertical="top" wrapText="1"/>
    </xf>
    <xf numFmtId="0" fontId="0" fillId="12" borderId="113" xfId="0" applyFill="1" applyBorder="1" applyAlignment="1">
      <alignment horizontal="left" vertical="top"/>
    </xf>
    <xf numFmtId="0" fontId="0" fillId="10" borderId="116" xfId="0" applyFill="1" applyBorder="1" applyAlignment="1">
      <alignment horizontal="left" vertical="top"/>
    </xf>
    <xf numFmtId="0" fontId="0" fillId="10" borderId="120" xfId="0" applyFill="1" applyBorder="1" applyAlignment="1">
      <alignment horizontal="left" vertical="top"/>
    </xf>
    <xf numFmtId="0" fontId="0" fillId="10" borderId="124" xfId="0" applyFill="1" applyBorder="1" applyAlignment="1">
      <alignment horizontal="left" vertical="top"/>
    </xf>
    <xf numFmtId="0" fontId="0" fillId="10" borderId="113" xfId="0" applyFill="1" applyBorder="1" applyAlignment="1">
      <alignment horizontal="left" vertical="top"/>
    </xf>
    <xf numFmtId="0" fontId="0" fillId="10" borderId="123" xfId="0" applyFill="1" applyBorder="1" applyAlignment="1">
      <alignment vertical="top"/>
    </xf>
    <xf numFmtId="0" fontId="28" fillId="10" borderId="0" xfId="0" applyFont="1" applyFill="1"/>
    <xf numFmtId="0" fontId="29" fillId="10" borderId="0" xfId="0" applyFont="1" applyFill="1" applyAlignment="1">
      <alignment horizontal="center"/>
    </xf>
    <xf numFmtId="0" fontId="29" fillId="9" borderId="0" xfId="0" applyFont="1" applyFill="1" applyAlignment="1">
      <alignment horizontal="center"/>
    </xf>
    <xf numFmtId="0" fontId="29" fillId="10" borderId="0" xfId="0" applyFont="1" applyFill="1" applyAlignment="1">
      <alignment horizontal="center" wrapText="1"/>
    </xf>
    <xf numFmtId="0" fontId="24" fillId="9" borderId="0" xfId="0" applyFont="1" applyFill="1" applyAlignment="1">
      <alignment horizontal="center" vertical="center" wrapText="1"/>
    </xf>
    <xf numFmtId="0" fontId="24" fillId="0" borderId="0" xfId="0" applyFont="1" applyAlignment="1">
      <alignment horizontal="center" wrapText="1"/>
    </xf>
    <xf numFmtId="0" fontId="24" fillId="9" borderId="0" xfId="0" applyFont="1" applyFill="1" applyAlignment="1">
      <alignment horizontal="center" wrapText="1"/>
    </xf>
    <xf numFmtId="0" fontId="2" fillId="0" borderId="102" xfId="0" applyFont="1" applyBorder="1" applyAlignment="1">
      <alignment horizontal="left" vertical="center" wrapText="1"/>
    </xf>
    <xf numFmtId="0" fontId="2" fillId="0" borderId="102" xfId="0" applyFont="1" applyBorder="1" applyAlignment="1">
      <alignment horizontal="left" vertical="center"/>
    </xf>
    <xf numFmtId="0" fontId="2" fillId="0" borderId="19" xfId="0" applyFont="1" applyBorder="1" applyAlignment="1">
      <alignment horizontal="left" vertical="center" wrapText="1"/>
    </xf>
    <xf numFmtId="0" fontId="0" fillId="0" borderId="102" xfId="0" applyBorder="1" applyAlignment="1">
      <alignment horizontal="left" indent="1"/>
    </xf>
    <xf numFmtId="0" fontId="0" fillId="0" borderId="102" xfId="0" applyBorder="1" applyAlignment="1">
      <alignment horizontal="left" vertical="center" wrapText="1" indent="1"/>
    </xf>
    <xf numFmtId="0" fontId="0" fillId="10" borderId="45" xfId="0" applyFill="1" applyBorder="1" applyAlignment="1">
      <alignment horizontal="left" vertical="center" indent="1"/>
    </xf>
    <xf numFmtId="0" fontId="3" fillId="0" borderId="102" xfId="0" applyFont="1" applyBorder="1" applyAlignment="1">
      <alignment horizontal="left"/>
    </xf>
    <xf numFmtId="0" fontId="3" fillId="2" borderId="102" xfId="0" applyFont="1" applyFill="1" applyBorder="1" applyAlignment="1">
      <alignment horizontal="left" vertical="center" wrapText="1"/>
    </xf>
    <xf numFmtId="0" fontId="3" fillId="2" borderId="6" xfId="0" applyFont="1" applyFill="1" applyBorder="1" applyAlignment="1">
      <alignment horizontal="left" vertical="center" wrapText="1" indent="1"/>
    </xf>
    <xf numFmtId="9" fontId="0" fillId="5" borderId="62" xfId="3" applyFont="1" applyFill="1" applyBorder="1" applyAlignment="1">
      <alignment horizontal="left"/>
    </xf>
    <xf numFmtId="0" fontId="30" fillId="10" borderId="55" xfId="0" applyFont="1" applyFill="1" applyBorder="1"/>
    <xf numFmtId="0" fontId="30" fillId="10" borderId="67" xfId="0" applyFont="1" applyFill="1" applyBorder="1"/>
    <xf numFmtId="0" fontId="30" fillId="10" borderId="50" xfId="0" applyFont="1" applyFill="1" applyBorder="1"/>
    <xf numFmtId="0" fontId="30" fillId="10" borderId="38" xfId="0" applyFont="1" applyFill="1" applyBorder="1" applyAlignment="1">
      <alignment horizontal="left" wrapText="1"/>
    </xf>
    <xf numFmtId="0" fontId="30" fillId="10" borderId="59" xfId="0" applyFont="1" applyFill="1" applyBorder="1" applyAlignment="1">
      <alignment horizontal="left"/>
    </xf>
    <xf numFmtId="0" fontId="30" fillId="10" borderId="64" xfId="0" applyFont="1" applyFill="1" applyBorder="1"/>
    <xf numFmtId="0" fontId="30" fillId="10" borderId="45" xfId="0" applyFont="1" applyFill="1" applyBorder="1"/>
    <xf numFmtId="0" fontId="30" fillId="10" borderId="68" xfId="0" applyFont="1" applyFill="1" applyBorder="1"/>
    <xf numFmtId="0" fontId="30" fillId="0" borderId="36" xfId="0" applyFont="1" applyBorder="1"/>
    <xf numFmtId="165" fontId="30" fillId="5" borderId="65" xfId="2" applyNumberFormat="1" applyFont="1" applyFill="1" applyBorder="1" applyProtection="1"/>
    <xf numFmtId="0" fontId="30" fillId="10" borderId="92" xfId="0" applyFont="1" applyFill="1" applyBorder="1"/>
    <xf numFmtId="0" fontId="30" fillId="10" borderId="127" xfId="0" applyFont="1" applyFill="1" applyBorder="1"/>
    <xf numFmtId="0" fontId="30" fillId="10" borderId="128" xfId="0" applyFont="1" applyFill="1" applyBorder="1"/>
    <xf numFmtId="165" fontId="30" fillId="5" borderId="129" xfId="2" applyNumberFormat="1" applyFont="1" applyFill="1" applyBorder="1" applyProtection="1"/>
    <xf numFmtId="165" fontId="30" fillId="5" borderId="38" xfId="2" applyNumberFormat="1" applyFont="1" applyFill="1" applyBorder="1" applyProtection="1"/>
    <xf numFmtId="165" fontId="30" fillId="5" borderId="59" xfId="2" applyNumberFormat="1" applyFont="1" applyFill="1" applyBorder="1" applyProtection="1"/>
    <xf numFmtId="165" fontId="30" fillId="5" borderId="64" xfId="2" applyNumberFormat="1" applyFont="1" applyFill="1" applyBorder="1" applyProtection="1"/>
    <xf numFmtId="0" fontId="30" fillId="10" borderId="56" xfId="0" applyFont="1" applyFill="1" applyBorder="1"/>
    <xf numFmtId="0" fontId="30" fillId="10" borderId="83" xfId="0" applyFont="1" applyFill="1" applyBorder="1"/>
    <xf numFmtId="0" fontId="30" fillId="10" borderId="51" xfId="0" applyFont="1" applyFill="1" applyBorder="1"/>
    <xf numFmtId="165" fontId="30" fillId="5" borderId="43" xfId="2" applyNumberFormat="1" applyFont="1" applyFill="1" applyBorder="1" applyProtection="1"/>
    <xf numFmtId="165" fontId="30" fillId="5" borderId="62" xfId="2" applyNumberFormat="1" applyFont="1" applyFill="1" applyBorder="1" applyProtection="1"/>
    <xf numFmtId="165" fontId="30" fillId="5" borderId="66" xfId="2" applyNumberFormat="1" applyFont="1" applyFill="1" applyBorder="1" applyProtection="1"/>
    <xf numFmtId="0" fontId="30" fillId="10" borderId="0" xfId="0" applyFont="1" applyFill="1"/>
    <xf numFmtId="165" fontId="30" fillId="10" borderId="0" xfId="2" applyNumberFormat="1" applyFont="1" applyFill="1" applyBorder="1" applyProtection="1"/>
    <xf numFmtId="0" fontId="30" fillId="10" borderId="36" xfId="0" applyFont="1" applyFill="1" applyBorder="1"/>
    <xf numFmtId="165" fontId="30" fillId="10" borderId="35" xfId="2" applyNumberFormat="1" applyFont="1" applyFill="1" applyBorder="1" applyProtection="1"/>
    <xf numFmtId="165" fontId="30" fillId="10" borderId="61" xfId="2" applyNumberFormat="1" applyFont="1" applyFill="1" applyBorder="1" applyProtection="1"/>
    <xf numFmtId="165" fontId="30" fillId="10" borderId="65" xfId="2" applyNumberFormat="1" applyFont="1" applyFill="1" applyBorder="1" applyProtection="1"/>
    <xf numFmtId="165" fontId="30" fillId="10" borderId="43" xfId="2" applyNumberFormat="1" applyFont="1" applyFill="1" applyBorder="1" applyProtection="1"/>
    <xf numFmtId="165" fontId="30" fillId="10" borderId="62" xfId="2" applyNumberFormat="1" applyFont="1" applyFill="1" applyBorder="1" applyProtection="1"/>
    <xf numFmtId="165" fontId="30" fillId="10" borderId="66" xfId="2" applyNumberFormat="1" applyFont="1" applyFill="1" applyBorder="1" applyProtection="1"/>
    <xf numFmtId="0" fontId="1" fillId="4" borderId="73" xfId="0" applyFont="1" applyFill="1" applyBorder="1"/>
    <xf numFmtId="0" fontId="1" fillId="4" borderId="74" xfId="0" applyFont="1" applyFill="1" applyBorder="1"/>
    <xf numFmtId="0" fontId="1" fillId="4" borderId="86" xfId="0" applyFont="1" applyFill="1" applyBorder="1"/>
    <xf numFmtId="0" fontId="0" fillId="10" borderId="79" xfId="0" applyFill="1" applyBorder="1" applyAlignment="1">
      <alignment vertical="top" wrapText="1"/>
    </xf>
    <xf numFmtId="166" fontId="0" fillId="10" borderId="61" xfId="0" applyNumberFormat="1" applyFill="1" applyBorder="1" applyAlignment="1">
      <alignment horizontal="right"/>
    </xf>
    <xf numFmtId="0" fontId="0" fillId="5" borderId="38" xfId="0" applyFill="1" applyBorder="1"/>
    <xf numFmtId="166" fontId="0" fillId="10" borderId="39" xfId="0" applyNumberFormat="1" applyFill="1" applyBorder="1"/>
    <xf numFmtId="165" fontId="0" fillId="4" borderId="47" xfId="2" applyNumberFormat="1" applyFont="1" applyFill="1" applyBorder="1" applyProtection="1"/>
    <xf numFmtId="164" fontId="0" fillId="0" borderId="24" xfId="1" applyNumberFormat="1" applyFont="1" applyFill="1" applyBorder="1" applyProtection="1"/>
    <xf numFmtId="164" fontId="0" fillId="0" borderId="99" xfId="1" applyNumberFormat="1" applyFont="1" applyFill="1" applyBorder="1" applyProtection="1"/>
    <xf numFmtId="165" fontId="0" fillId="10" borderId="0" xfId="0" applyNumberFormat="1" applyFill="1"/>
    <xf numFmtId="165" fontId="0" fillId="5" borderId="35" xfId="2" applyNumberFormat="1" applyFont="1" applyFill="1" applyBorder="1" applyProtection="1"/>
    <xf numFmtId="9" fontId="0" fillId="10" borderId="35" xfId="3" applyFont="1" applyFill="1" applyBorder="1"/>
    <xf numFmtId="0" fontId="1" fillId="10" borderId="37" xfId="0" applyFont="1" applyFill="1" applyBorder="1"/>
    <xf numFmtId="0" fontId="1" fillId="4" borderId="40" xfId="0" applyFont="1" applyFill="1" applyBorder="1" applyAlignment="1">
      <alignment horizontal="left"/>
    </xf>
    <xf numFmtId="0" fontId="0" fillId="10" borderId="40" xfId="0" applyFill="1" applyBorder="1" applyAlignment="1">
      <alignment horizontal="left" indent="1"/>
    </xf>
    <xf numFmtId="9" fontId="0" fillId="10" borderId="41" xfId="3" applyFont="1" applyFill="1" applyBorder="1"/>
    <xf numFmtId="0" fontId="0" fillId="10" borderId="89" xfId="0" applyFill="1" applyBorder="1" applyAlignment="1">
      <alignment horizontal="left" indent="1"/>
    </xf>
    <xf numFmtId="0" fontId="1" fillId="4" borderId="42" xfId="0" applyFont="1" applyFill="1" applyBorder="1" applyAlignment="1">
      <alignment horizontal="left"/>
    </xf>
    <xf numFmtId="9" fontId="0" fillId="4" borderId="35" xfId="3" applyFont="1" applyFill="1" applyBorder="1"/>
    <xf numFmtId="9" fontId="0" fillId="4" borderId="41" xfId="3" applyFont="1" applyFill="1" applyBorder="1"/>
    <xf numFmtId="9" fontId="0" fillId="10" borderId="84" xfId="3" applyFont="1" applyFill="1" applyBorder="1"/>
    <xf numFmtId="9" fontId="0" fillId="10" borderId="85" xfId="3" applyFont="1" applyFill="1" applyBorder="1"/>
    <xf numFmtId="9" fontId="0" fillId="4" borderId="43" xfId="3" applyFont="1" applyFill="1" applyBorder="1"/>
    <xf numFmtId="9" fontId="0" fillId="4" borderId="44" xfId="3" applyFont="1" applyFill="1" applyBorder="1"/>
    <xf numFmtId="0" fontId="31" fillId="10" borderId="0" xfId="0" applyFont="1" applyFill="1"/>
    <xf numFmtId="0" fontId="32" fillId="10" borderId="0" xfId="0" applyFont="1" applyFill="1"/>
    <xf numFmtId="0" fontId="1" fillId="5" borderId="0" xfId="0" applyFont="1" applyFill="1">
      <extLst>
        <ext xmlns:xfpb="http://schemas.microsoft.com/office/spreadsheetml/2022/featurepropertybag" uri="{C7286773-470A-42A8-94C5-96B5CB345126}">
          <xfpb:xfComplement i="0"/>
        </ext>
      </extLst>
    </xf>
    <xf numFmtId="0" fontId="1" fillId="10" borderId="58" xfId="0" applyFont="1" applyFill="1" applyBorder="1" applyAlignment="1">
      <alignment horizontal="center" wrapText="1"/>
    </xf>
    <xf numFmtId="0" fontId="1" fillId="10" borderId="75" xfId="0" applyFont="1" applyFill="1" applyBorder="1" applyAlignment="1">
      <alignment horizontal="center" wrapText="1"/>
    </xf>
    <xf numFmtId="0" fontId="1" fillId="10" borderId="76" xfId="0" applyFont="1" applyFill="1" applyBorder="1" applyAlignment="1">
      <alignment horizontal="center" wrapText="1"/>
    </xf>
    <xf numFmtId="0" fontId="1" fillId="10" borderId="69" xfId="0" applyFont="1" applyFill="1" applyBorder="1" applyAlignment="1">
      <alignment horizontal="center" wrapText="1"/>
    </xf>
    <xf numFmtId="0" fontId="1" fillId="10" borderId="77" xfId="0" applyFont="1" applyFill="1" applyBorder="1" applyAlignment="1">
      <alignment horizontal="center" wrapText="1"/>
    </xf>
    <xf numFmtId="0" fontId="1" fillId="10" borderId="70" xfId="0" applyFont="1" applyFill="1" applyBorder="1" applyAlignment="1">
      <alignment horizontal="center" wrapText="1"/>
    </xf>
    <xf numFmtId="167" fontId="0" fillId="10" borderId="38" xfId="0" applyNumberFormat="1" applyFill="1" applyBorder="1" applyAlignment="1">
      <alignment vertical="top"/>
    </xf>
    <xf numFmtId="167" fontId="0" fillId="10" borderId="39" xfId="0" applyNumberFormat="1" applyFill="1" applyBorder="1" applyAlignment="1">
      <alignment vertical="top"/>
    </xf>
    <xf numFmtId="167" fontId="0" fillId="4" borderId="35" xfId="0" applyNumberFormat="1" applyFill="1" applyBorder="1" applyAlignment="1">
      <alignment vertical="top"/>
    </xf>
    <xf numFmtId="167" fontId="0" fillId="4" borderId="41" xfId="0" applyNumberFormat="1" applyFill="1" applyBorder="1" applyAlignment="1">
      <alignment vertical="top"/>
    </xf>
    <xf numFmtId="167" fontId="0" fillId="4" borderId="43" xfId="0" applyNumberFormat="1" applyFill="1" applyBorder="1" applyAlignment="1">
      <alignment vertical="top"/>
    </xf>
    <xf numFmtId="167" fontId="0" fillId="4" borderId="44" xfId="0" applyNumberFormat="1" applyFill="1" applyBorder="1" applyAlignment="1">
      <alignment vertical="top"/>
    </xf>
    <xf numFmtId="0" fontId="33" fillId="12" borderId="114" xfId="4" applyFont="1" applyFill="1" applyBorder="1" applyAlignment="1">
      <alignment vertical="top" wrapText="1"/>
    </xf>
    <xf numFmtId="0" fontId="24" fillId="10" borderId="0" xfId="0" applyFont="1" applyFill="1" applyAlignment="1">
      <alignment horizontal="center"/>
    </xf>
    <xf numFmtId="0" fontId="24" fillId="10" borderId="0" xfId="0" applyFont="1" applyFill="1" applyAlignment="1">
      <alignment horizontal="center" vertical="top"/>
    </xf>
    <xf numFmtId="0" fontId="24" fillId="10" borderId="0" xfId="0" applyFont="1" applyFill="1" applyAlignment="1">
      <alignment horizontal="center" wrapText="1"/>
    </xf>
    <xf numFmtId="0" fontId="24" fillId="9" borderId="0" xfId="0" applyFont="1" applyFill="1" applyAlignment="1">
      <alignment horizontal="center"/>
    </xf>
    <xf numFmtId="0" fontId="24" fillId="10" borderId="0" xfId="0" applyFont="1" applyFill="1"/>
    <xf numFmtId="0" fontId="24" fillId="9" borderId="0" xfId="0" applyFont="1" applyFill="1"/>
    <xf numFmtId="0" fontId="24" fillId="0" borderId="0" xfId="0" applyFont="1" applyAlignment="1">
      <alignment horizontal="center"/>
    </xf>
    <xf numFmtId="0" fontId="24" fillId="10" borderId="0" xfId="0" applyFont="1" applyFill="1" applyAlignment="1" applyProtection="1">
      <alignment horizontal="center"/>
      <protection locked="0"/>
    </xf>
    <xf numFmtId="0" fontId="24" fillId="0" borderId="0" xfId="0" applyFont="1"/>
    <xf numFmtId="0" fontId="24" fillId="0" borderId="0" xfId="0" applyFont="1" applyAlignment="1" applyProtection="1">
      <alignment horizontal="center"/>
      <protection locked="0"/>
    </xf>
    <xf numFmtId="1" fontId="24" fillId="0" borderId="0" xfId="0" applyNumberFormat="1" applyFont="1" applyAlignment="1">
      <alignment horizontal="center"/>
    </xf>
  </cellXfs>
  <cellStyles count="5">
    <cellStyle name="Comma" xfId="1" builtinId="3"/>
    <cellStyle name="Currency" xfId="2" builtinId="4"/>
    <cellStyle name="Hyperlink" xfId="4" builtinId="8"/>
    <cellStyle name="Normal" xfId="0" builtinId="0"/>
    <cellStyle name="Percent" xfId="3" builtinId="5"/>
  </cellStyles>
  <dxfs count="16">
    <dxf>
      <font>
        <color theme="0"/>
      </font>
    </dxf>
    <dxf>
      <font>
        <color theme="0"/>
      </font>
    </dxf>
    <dxf>
      <font>
        <color theme="0"/>
      </font>
    </dxf>
    <dxf>
      <border>
        <left/>
        <right/>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style="thin">
          <color auto="1"/>
        </top>
        <bottom/>
        <vertical/>
        <horizontal/>
      </border>
    </dxf>
    <dxf>
      <font>
        <color theme="0"/>
      </font>
      <fill>
        <patternFill>
          <bgColor theme="0"/>
        </patternFill>
      </fill>
      <border>
        <right/>
        <top/>
        <bottom/>
        <vertical/>
        <horizontal/>
      </border>
    </dxf>
    <dxf>
      <fill>
        <patternFill patternType="lightTrellis">
          <fgColor theme="0" tint="-0.499984740745262"/>
          <bgColor theme="0"/>
        </patternFill>
      </fill>
    </dxf>
    <dxf>
      <fill>
        <patternFill patternType="lightTrellis">
          <fgColor theme="0" tint="-0.499984740745262"/>
          <bgColor theme="0"/>
        </patternFill>
      </fill>
    </dxf>
    <dxf>
      <font>
        <color theme="0"/>
      </font>
      <fill>
        <patternFill>
          <bgColor theme="0"/>
        </patternFill>
      </fill>
      <border>
        <left/>
        <right/>
        <bottom/>
      </border>
    </dxf>
    <dxf>
      <font>
        <color theme="0"/>
      </font>
      <fill>
        <patternFill>
          <bgColor theme="0"/>
        </patternFill>
      </fill>
      <border>
        <left/>
        <right/>
        <bottom/>
        <vertical/>
        <horizontal/>
      </border>
    </dxf>
    <dxf>
      <font>
        <color theme="0" tint="-0.499984740745262"/>
      </font>
    </dxf>
  </dxfs>
  <tableStyles count="0" defaultTableStyle="TableStyleMedium2" defaultPivotStyle="PivotStyleLight16"/>
  <colors>
    <mruColors>
      <color rgb="FF0C0C0C"/>
      <color rgb="FFFFFFFF"/>
      <color rgb="FFFFCCCC"/>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microsoft.com/office/2022/11/relationships/FeaturePropertyBag" Target="featurePropertyBag/featurePropertyBag.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eetMetadata" Target="metadata.xml"/></Relationships>
</file>

<file path=xl/drawings/_rels/drawing1.xml.rels><?xml version="1.0" encoding="UTF-8" standalone="yes"?>
<Relationships xmlns="http://schemas.openxmlformats.org/package/2006/relationships"><Relationship Id="rId1" Type="http://schemas.openxmlformats.org/officeDocument/2006/relationships/hyperlink" Target="https://usg.edu/fiscal-affairs/tuition-and-fees/" TargetMode="External"/></Relationships>
</file>

<file path=xl/drawings/drawing1.xml><?xml version="1.0" encoding="utf-8"?>
<xdr:wsDr xmlns:xdr="http://schemas.openxmlformats.org/drawingml/2006/spreadsheetDrawing" xmlns:a="http://schemas.openxmlformats.org/drawingml/2006/main">
  <xdr:twoCellAnchor>
    <xdr:from>
      <xdr:col>0</xdr:col>
      <xdr:colOff>276224</xdr:colOff>
      <xdr:row>1</xdr:row>
      <xdr:rowOff>189499</xdr:rowOff>
    </xdr:from>
    <xdr:to>
      <xdr:col>14</xdr:col>
      <xdr:colOff>1019175</xdr:colOff>
      <xdr:row>11</xdr:row>
      <xdr:rowOff>9525</xdr:rowOff>
    </xdr:to>
    <xdr:sp macro="" textlink="">
      <xdr:nvSpPr>
        <xdr:cNvPr id="2" name="TextBox 1">
          <a:extLst>
            <a:ext uri="{FF2B5EF4-FFF2-40B4-BE49-F238E27FC236}">
              <a16:creationId xmlns:a16="http://schemas.microsoft.com/office/drawing/2014/main" id="{992A9BEF-310F-4049-B4CA-AC119A2F3363}"/>
            </a:ext>
          </a:extLst>
        </xdr:cNvPr>
        <xdr:cNvSpPr txBox="1"/>
      </xdr:nvSpPr>
      <xdr:spPr>
        <a:xfrm>
          <a:off x="276224" y="465724"/>
          <a:ext cx="12944476" cy="172502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lvl="0"/>
          <a:r>
            <a:rPr lang="en-US" sz="1100" b="1">
              <a:solidFill>
                <a:srgbClr val="0C0C0C"/>
              </a:solidFill>
              <a:effectLst/>
              <a:latin typeface="+mn-lt"/>
              <a:ea typeface="+mn-ea"/>
              <a:cs typeface="+mn-cs"/>
            </a:rPr>
            <a:t>GETTING</a:t>
          </a:r>
          <a:r>
            <a:rPr lang="en-US" sz="1100" b="1" baseline="0">
              <a:solidFill>
                <a:srgbClr val="0C0C0C"/>
              </a:solidFill>
              <a:effectLst/>
              <a:latin typeface="+mn-lt"/>
              <a:ea typeface="+mn-ea"/>
              <a:cs typeface="+mn-cs"/>
            </a:rPr>
            <a:t> STARTED:  </a:t>
          </a:r>
          <a:r>
            <a:rPr lang="en-US" sz="1100">
              <a:solidFill>
                <a:srgbClr val="0C0C0C"/>
              </a:solidFill>
              <a:effectLst/>
              <a:latin typeface="+mn-lt"/>
              <a:ea typeface="+mn-ea"/>
              <a:cs typeface="+mn-cs"/>
            </a:rPr>
            <a:t>This workbook will</a:t>
          </a:r>
          <a:r>
            <a:rPr lang="en-US" sz="1100" baseline="0">
              <a:solidFill>
                <a:srgbClr val="0C0C0C"/>
              </a:solidFill>
              <a:effectLst/>
              <a:latin typeface="+mn-lt"/>
              <a:ea typeface="+mn-ea"/>
              <a:cs typeface="+mn-cs"/>
            </a:rPr>
            <a:t> guide you through developing the program budget.  Following the order of the numbered tabs, </a:t>
          </a:r>
          <a:r>
            <a:rPr lang="en-US" sz="1100" b="1" u="none" baseline="0">
              <a:solidFill>
                <a:srgbClr val="0C0C0C"/>
              </a:solidFill>
              <a:effectLst/>
              <a:uFill>
                <a:solidFill>
                  <a:srgbClr val="00B050"/>
                </a:solidFill>
              </a:uFill>
              <a:latin typeface="+mn-lt"/>
              <a:ea typeface="+mn-ea"/>
              <a:cs typeface="+mn-cs"/>
            </a:rPr>
            <a:t>fill in any green shaded field</a:t>
          </a:r>
          <a:r>
            <a:rPr lang="en-US" sz="1100" baseline="0">
              <a:solidFill>
                <a:srgbClr val="0C0C0C"/>
              </a:solidFill>
              <a:effectLst/>
              <a:latin typeface="+mn-lt"/>
              <a:ea typeface="+mn-ea"/>
              <a:cs typeface="+mn-cs"/>
            </a:rPr>
            <a:t>.  This tab starts with program basics that will be used on subsequent tabs.  Tabs 2 - 7 provide a summary at the top of the worksheet of the information you will add in the green shaded fields.  These summaries will also generate the "Financial Summary Sheet" that will be supplied to the Board of Regents for their review, upon the recommendation of the System Office.  That sheet cannot be edited.  </a:t>
          </a:r>
        </a:p>
        <a:p>
          <a:pPr lvl="0"/>
          <a:endParaRPr lang="en-US" sz="1100" baseline="0">
            <a:solidFill>
              <a:srgbClr val="0C0C0C"/>
            </a:solidFill>
            <a:effectLst/>
            <a:latin typeface="+mn-lt"/>
            <a:ea typeface="+mn-ea"/>
            <a:cs typeface="+mn-cs"/>
          </a:endParaRPr>
        </a:p>
        <a:p>
          <a:pPr lvl="0"/>
          <a:r>
            <a:rPr lang="en-US" sz="1100">
              <a:solidFill>
                <a:srgbClr val="0C0C0C"/>
              </a:solidFill>
              <a:effectLst/>
              <a:latin typeface="+mn-lt"/>
              <a:ea typeface="+mn-ea"/>
              <a:cs typeface="+mn-cs"/>
            </a:rPr>
            <a:t>Applicants are highly encouraged to work with their Chief</a:t>
          </a:r>
          <a:r>
            <a:rPr lang="en-US" sz="1100" baseline="0">
              <a:solidFill>
                <a:srgbClr val="0C0C0C"/>
              </a:solidFill>
              <a:effectLst/>
              <a:latin typeface="+mn-lt"/>
              <a:ea typeface="+mn-ea"/>
              <a:cs typeface="+mn-cs"/>
            </a:rPr>
            <a:t> Enrollment Officer's and </a:t>
          </a:r>
          <a:r>
            <a:rPr lang="en-US" sz="1100">
              <a:solidFill>
                <a:srgbClr val="0C0C0C"/>
              </a:solidFill>
              <a:effectLst/>
              <a:latin typeface="+mn-lt"/>
              <a:ea typeface="+mn-ea"/>
              <a:cs typeface="+mn-cs"/>
            </a:rPr>
            <a:t>Chief Business Officer’s offices early in the process to see if a program in development is financially feasible.  The templates provided can be helpful in thinking through the full cost of a program over the first 4 years of its life.  An</a:t>
          </a:r>
          <a:r>
            <a:rPr lang="en-US" sz="1100" baseline="0">
              <a:solidFill>
                <a:srgbClr val="0C0C0C"/>
              </a:solidFill>
              <a:effectLst/>
              <a:latin typeface="+mn-lt"/>
              <a:ea typeface="+mn-ea"/>
              <a:cs typeface="+mn-cs"/>
            </a:rPr>
            <a:t> institution's Chief Enrollment Officer, Chief Business Officer, and Chief Facilities Officer will be required to sign off on the program proposal and budget.</a:t>
          </a:r>
        </a:p>
        <a:p>
          <a:pPr lvl="0"/>
          <a:endParaRPr lang="en-US" sz="1100" baseline="0">
            <a:solidFill>
              <a:srgbClr val="0C0C0C"/>
            </a:solidFill>
            <a:effectLst/>
            <a:latin typeface="+mn-lt"/>
            <a:ea typeface="+mn-ea"/>
            <a:cs typeface="+mn-cs"/>
          </a:endParaRPr>
        </a:p>
        <a:p>
          <a:pPr lvl="0"/>
          <a:r>
            <a:rPr lang="en-US" sz="1100" b="1">
              <a:solidFill>
                <a:srgbClr val="0C0C0C"/>
              </a:solidFill>
              <a:effectLst/>
              <a:latin typeface="+mn-lt"/>
              <a:ea typeface="+mn-ea"/>
              <a:cs typeface="+mn-cs"/>
            </a:rPr>
            <a:t>Throughout this workbook,</a:t>
          </a:r>
          <a:r>
            <a:rPr lang="en-US" sz="1100" b="1" baseline="0">
              <a:solidFill>
                <a:srgbClr val="0C0C0C"/>
              </a:solidFill>
              <a:effectLst/>
              <a:latin typeface="+mn-lt"/>
              <a:ea typeface="+mn-ea"/>
              <a:cs typeface="+mn-cs"/>
            </a:rPr>
            <a:t> be sure to c</a:t>
          </a:r>
          <a:r>
            <a:rPr lang="en-US" sz="1100" b="1">
              <a:solidFill>
                <a:srgbClr val="0C0C0C"/>
              </a:solidFill>
              <a:effectLst/>
              <a:latin typeface="+mn-lt"/>
              <a:ea typeface="+mn-ea"/>
              <a:cs typeface="+mn-cs"/>
            </a:rPr>
            <a:t>heck</a:t>
          </a:r>
          <a:r>
            <a:rPr lang="en-US" sz="1100" b="1" baseline="0">
              <a:solidFill>
                <a:srgbClr val="0C0C0C"/>
              </a:solidFill>
              <a:effectLst/>
              <a:latin typeface="+mn-lt"/>
              <a:ea typeface="+mn-ea"/>
              <a:cs typeface="+mn-cs"/>
            </a:rPr>
            <a:t> the "Terminology" tab for an explanation of verbiage.  For any questions, please contact the </a:t>
          </a:r>
          <a:r>
            <a:rPr lang="en-US" sz="1100" b="1">
              <a:solidFill>
                <a:srgbClr val="0C0C0C"/>
              </a:solidFill>
            </a:rPr>
            <a:t>Associate Vice Chancellor for Fiscal Affairs (jeff.davis@usg.edu).</a:t>
          </a:r>
        </a:p>
      </xdr:txBody>
    </xdr:sp>
    <xdr:clientData/>
  </xdr:twoCellAnchor>
  <xdr:twoCellAnchor>
    <xdr:from>
      <xdr:col>9</xdr:col>
      <xdr:colOff>9525</xdr:colOff>
      <xdr:row>26</xdr:row>
      <xdr:rowOff>8523</xdr:rowOff>
    </xdr:from>
    <xdr:to>
      <xdr:col>11</xdr:col>
      <xdr:colOff>504825</xdr:colOff>
      <xdr:row>31</xdr:row>
      <xdr:rowOff>19050</xdr:rowOff>
    </xdr:to>
    <xdr:sp macro="" textlink="">
      <xdr:nvSpPr>
        <xdr:cNvPr id="4" name="TextBox 3">
          <a:hlinkClick xmlns:r="http://schemas.openxmlformats.org/officeDocument/2006/relationships" r:id="rId1"/>
          <a:extLst>
            <a:ext uri="{FF2B5EF4-FFF2-40B4-BE49-F238E27FC236}">
              <a16:creationId xmlns:a16="http://schemas.microsoft.com/office/drawing/2014/main" id="{CB56A698-43C9-4E9A-98D6-C83865EED45B}"/>
            </a:ext>
          </a:extLst>
        </xdr:cNvPr>
        <xdr:cNvSpPr txBox="1"/>
      </xdr:nvSpPr>
      <xdr:spPr>
        <a:xfrm>
          <a:off x="7572375" y="4809123"/>
          <a:ext cx="2381250" cy="97255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lvl="0"/>
          <a:r>
            <a:rPr lang="en-US" sz="1100" b="1">
              <a:solidFill>
                <a:schemeClr val="dk1"/>
              </a:solidFill>
              <a:effectLst/>
              <a:latin typeface="+mn-lt"/>
              <a:ea typeface="+mn-ea"/>
              <a:cs typeface="+mn-cs"/>
            </a:rPr>
            <a:t>Approved Caps and Tuition Rates</a:t>
          </a:r>
          <a:r>
            <a:rPr lang="en-US" sz="1100" b="1" baseline="0">
              <a:solidFill>
                <a:schemeClr val="dk1"/>
              </a:solidFill>
              <a:effectLst/>
              <a:latin typeface="+mn-lt"/>
              <a:ea typeface="+mn-ea"/>
              <a:cs typeface="+mn-cs"/>
            </a:rPr>
            <a:t> </a:t>
          </a:r>
          <a:r>
            <a:rPr lang="en-US" sz="1100" b="1">
              <a:solidFill>
                <a:schemeClr val="dk1"/>
              </a:solidFill>
              <a:effectLst/>
              <a:latin typeface="+mn-lt"/>
              <a:ea typeface="+mn-ea"/>
              <a:cs typeface="+mn-cs"/>
            </a:rPr>
            <a:t>are available</a:t>
          </a:r>
          <a:r>
            <a:rPr lang="en-US" sz="1100" b="1" baseline="0">
              <a:solidFill>
                <a:schemeClr val="dk1"/>
              </a:solidFill>
              <a:effectLst/>
              <a:latin typeface="+mn-lt"/>
              <a:ea typeface="+mn-ea"/>
              <a:cs typeface="+mn-cs"/>
            </a:rPr>
            <a:t> in </a:t>
          </a:r>
          <a:r>
            <a:rPr lang="en-US" sz="1100" b="1">
              <a:solidFill>
                <a:schemeClr val="dk1"/>
              </a:solidFill>
              <a:effectLst/>
              <a:latin typeface="+mn-lt"/>
              <a:ea typeface="+mn-ea"/>
              <a:cs typeface="+mn-cs"/>
            </a:rPr>
            <a:t>the "Board Approved Tuition files" at https://usg.edu/fiscal-affairs/tuition-and-fees/.</a:t>
          </a:r>
          <a:endParaRPr lang="en-US" sz="1100" b="1"/>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10</xdr:col>
      <xdr:colOff>342901</xdr:colOff>
      <xdr:row>18</xdr:row>
      <xdr:rowOff>238124</xdr:rowOff>
    </xdr:from>
    <xdr:to>
      <xdr:col>14</xdr:col>
      <xdr:colOff>57151</xdr:colOff>
      <xdr:row>24</xdr:row>
      <xdr:rowOff>180974</xdr:rowOff>
    </xdr:to>
    <xdr:sp macro="" textlink="">
      <xdr:nvSpPr>
        <xdr:cNvPr id="5" name="TextBox 4">
          <a:extLst>
            <a:ext uri="{FF2B5EF4-FFF2-40B4-BE49-F238E27FC236}">
              <a16:creationId xmlns:a16="http://schemas.microsoft.com/office/drawing/2014/main" id="{5CC67CE0-C3B0-4FD5-B4C7-0739CC36F1FD}"/>
            </a:ext>
          </a:extLst>
        </xdr:cNvPr>
        <xdr:cNvSpPr txBox="1"/>
      </xdr:nvSpPr>
      <xdr:spPr>
        <a:xfrm>
          <a:off x="10639426" y="3971924"/>
          <a:ext cx="2686050" cy="17621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lvl="0"/>
          <a:r>
            <a:rPr lang="en-US" sz="1100" b="1">
              <a:solidFill>
                <a:schemeClr val="dk1"/>
              </a:solidFill>
              <a:effectLst/>
              <a:latin typeface="+mn-lt"/>
              <a:ea typeface="+mn-ea"/>
              <a:cs typeface="+mn-cs"/>
            </a:rPr>
            <a:t>To ensure </a:t>
          </a:r>
          <a:r>
            <a:rPr lang="en-US" sz="1100" b="1" baseline="0">
              <a:solidFill>
                <a:schemeClr val="dk1"/>
              </a:solidFill>
              <a:effectLst/>
              <a:latin typeface="+mn-lt"/>
              <a:ea typeface="+mn-ea"/>
              <a:cs typeface="+mn-cs"/>
            </a:rPr>
            <a:t>this budget will work in the most conservative case of student credit hours and progession, we will assume that all students who are retained will progress to the next classification (e.g., first year students will become second year students who take the standard second year credit load) and graduate in the designed timeframe.</a:t>
          </a:r>
        </a:p>
        <a:p>
          <a:pPr lvl="0"/>
          <a:endParaRPr lang="en-US" sz="1100" b="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22</xdr:col>
      <xdr:colOff>504265</xdr:colOff>
      <xdr:row>4</xdr:row>
      <xdr:rowOff>526676</xdr:rowOff>
    </xdr:from>
    <xdr:to>
      <xdr:col>22</xdr:col>
      <xdr:colOff>2162735</xdr:colOff>
      <xdr:row>12</xdr:row>
      <xdr:rowOff>28575</xdr:rowOff>
    </xdr:to>
    <xdr:sp macro="" textlink="">
      <xdr:nvSpPr>
        <xdr:cNvPr id="2" name="TextBox 1">
          <a:extLst>
            <a:ext uri="{FF2B5EF4-FFF2-40B4-BE49-F238E27FC236}">
              <a16:creationId xmlns:a16="http://schemas.microsoft.com/office/drawing/2014/main" id="{28850E61-C2F7-4392-B2FD-BF9E98CA6D08}"/>
            </a:ext>
          </a:extLst>
        </xdr:cNvPr>
        <xdr:cNvSpPr txBox="1"/>
      </xdr:nvSpPr>
      <xdr:spPr>
        <a:xfrm>
          <a:off x="20983015" y="1507751"/>
          <a:ext cx="1658470" cy="175932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lvl="0"/>
          <a:r>
            <a:rPr lang="en-US" sz="1100" b="1">
              <a:solidFill>
                <a:schemeClr val="dk1"/>
              </a:solidFill>
              <a:effectLst/>
              <a:latin typeface="+mn-lt"/>
              <a:ea typeface="+mn-ea"/>
              <a:cs typeface="+mn-cs"/>
            </a:rPr>
            <a:t>For simplicity,</a:t>
          </a:r>
          <a:r>
            <a:rPr lang="en-US" sz="1100" b="1" baseline="0">
              <a:solidFill>
                <a:schemeClr val="dk1"/>
              </a:solidFill>
              <a:effectLst/>
              <a:latin typeface="+mn-lt"/>
              <a:ea typeface="+mn-ea"/>
              <a:cs typeface="+mn-cs"/>
            </a:rPr>
            <a:t> on the "Financial Summary Sheet," the salary columns will be considered recurring costs while the stipend/waiver columns will be considered one-time costs.</a:t>
          </a:r>
          <a:endParaRPr lang="en-US" sz="1100" b="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22</xdr:col>
      <xdr:colOff>403411</xdr:colOff>
      <xdr:row>4</xdr:row>
      <xdr:rowOff>582706</xdr:rowOff>
    </xdr:from>
    <xdr:to>
      <xdr:col>22</xdr:col>
      <xdr:colOff>2061881</xdr:colOff>
      <xdr:row>11</xdr:row>
      <xdr:rowOff>186578</xdr:rowOff>
    </xdr:to>
    <xdr:sp macro="" textlink="">
      <xdr:nvSpPr>
        <xdr:cNvPr id="2" name="TextBox 1">
          <a:extLst>
            <a:ext uri="{FF2B5EF4-FFF2-40B4-BE49-F238E27FC236}">
              <a16:creationId xmlns:a16="http://schemas.microsoft.com/office/drawing/2014/main" id="{8B1454E7-7EE0-43F9-9F88-F4D274A8BBD3}"/>
            </a:ext>
          </a:extLst>
        </xdr:cNvPr>
        <xdr:cNvSpPr txBox="1"/>
      </xdr:nvSpPr>
      <xdr:spPr>
        <a:xfrm>
          <a:off x="21011029" y="1568824"/>
          <a:ext cx="1658470" cy="16097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lvl="0"/>
          <a:r>
            <a:rPr lang="en-US" sz="1100" b="1">
              <a:solidFill>
                <a:schemeClr val="dk1"/>
              </a:solidFill>
              <a:effectLst/>
              <a:latin typeface="+mn-lt"/>
              <a:ea typeface="+mn-ea"/>
              <a:cs typeface="+mn-cs"/>
            </a:rPr>
            <a:t>For simplicity,</a:t>
          </a:r>
          <a:r>
            <a:rPr lang="en-US" sz="1100" b="1" baseline="0">
              <a:solidFill>
                <a:schemeClr val="dk1"/>
              </a:solidFill>
              <a:effectLst/>
              <a:latin typeface="+mn-lt"/>
              <a:ea typeface="+mn-ea"/>
              <a:cs typeface="+mn-cs"/>
            </a:rPr>
            <a:t> on the "Financial Summary Sheet," the FTE columns will be considered recurring costs while the stipend/waiver columns will be considered one-time costs.</a:t>
          </a:r>
          <a:endParaRPr lang="en-US" sz="1100" b="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247650</xdr:colOff>
      <xdr:row>32</xdr:row>
      <xdr:rowOff>66676</xdr:rowOff>
    </xdr:from>
    <xdr:to>
      <xdr:col>16</xdr:col>
      <xdr:colOff>3705225</xdr:colOff>
      <xdr:row>34</xdr:row>
      <xdr:rowOff>161926</xdr:rowOff>
    </xdr:to>
    <xdr:sp macro="" textlink="">
      <xdr:nvSpPr>
        <xdr:cNvPr id="2" name="TextBox 1">
          <a:extLst>
            <a:ext uri="{FF2B5EF4-FFF2-40B4-BE49-F238E27FC236}">
              <a16:creationId xmlns:a16="http://schemas.microsoft.com/office/drawing/2014/main" id="{D087FA74-BD10-4106-9A11-5A5B1D9C38C6}"/>
            </a:ext>
          </a:extLst>
        </xdr:cNvPr>
        <xdr:cNvSpPr txBox="1"/>
      </xdr:nvSpPr>
      <xdr:spPr>
        <a:xfrm>
          <a:off x="247650" y="7239001"/>
          <a:ext cx="19831050" cy="571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lvl="0"/>
          <a:r>
            <a:rPr lang="en-US" sz="1100" b="1">
              <a:solidFill>
                <a:srgbClr val="C00000"/>
              </a:solidFill>
              <a:effectLst/>
              <a:latin typeface="+mn-lt"/>
              <a:ea typeface="+mn-ea"/>
              <a:cs typeface="+mn-cs"/>
            </a:rPr>
            <a:t>Be sure to consider travel for both new and existing personnel.  If</a:t>
          </a:r>
          <a:r>
            <a:rPr lang="en-US" sz="1100" b="1" baseline="0">
              <a:solidFill>
                <a:srgbClr val="C00000"/>
              </a:solidFill>
              <a:effectLst/>
              <a:latin typeface="+mn-lt"/>
              <a:ea typeface="+mn-ea"/>
              <a:cs typeface="+mn-cs"/>
            </a:rPr>
            <a:t> an existing employee currently is alotted travel funds and have a portion of their FTE redirected to this program, then that same portion of their travel funds should be reallocated to this program.  Travel may include travel to meetings and/or professional development events, but also travel to clinical sites, recruitment events, etc.</a:t>
          </a:r>
        </a:p>
        <a:p>
          <a:pPr lvl="0"/>
          <a:r>
            <a:rPr lang="en-US" sz="1100" b="1" baseline="0">
              <a:solidFill>
                <a:srgbClr val="C00000"/>
              </a:solidFill>
              <a:effectLst/>
              <a:latin typeface="+mn-lt"/>
              <a:ea typeface="+mn-ea"/>
              <a:cs typeface="+mn-cs"/>
            </a:rPr>
            <a:t>Be sure to also include indirect costs here (see #43 from the proposal document).</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276225</xdr:colOff>
      <xdr:row>1</xdr:row>
      <xdr:rowOff>189499</xdr:rowOff>
    </xdr:from>
    <xdr:to>
      <xdr:col>19</xdr:col>
      <xdr:colOff>323850</xdr:colOff>
      <xdr:row>6</xdr:row>
      <xdr:rowOff>114300</xdr:rowOff>
    </xdr:to>
    <xdr:sp macro="" textlink="">
      <xdr:nvSpPr>
        <xdr:cNvPr id="2" name="TextBox 1">
          <a:extLst>
            <a:ext uri="{FF2B5EF4-FFF2-40B4-BE49-F238E27FC236}">
              <a16:creationId xmlns:a16="http://schemas.microsoft.com/office/drawing/2014/main" id="{718BBA9B-0DAA-449F-8409-AE9DC390CFD1}"/>
            </a:ext>
          </a:extLst>
        </xdr:cNvPr>
        <xdr:cNvSpPr txBox="1"/>
      </xdr:nvSpPr>
      <xdr:spPr>
        <a:xfrm>
          <a:off x="276225" y="465724"/>
          <a:ext cx="13849350" cy="87730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lvl="0"/>
          <a:r>
            <a:rPr lang="en-US" sz="1100" b="0">
              <a:solidFill>
                <a:schemeClr val="dk1"/>
              </a:solidFill>
              <a:effectLst/>
              <a:latin typeface="+mn-lt"/>
              <a:ea typeface="+mn-ea"/>
              <a:cs typeface="+mn-cs"/>
            </a:rPr>
            <a:t>All</a:t>
          </a:r>
          <a:r>
            <a:rPr lang="en-US" sz="1100" b="0" baseline="0">
              <a:solidFill>
                <a:schemeClr val="dk1"/>
              </a:solidFill>
              <a:effectLst/>
              <a:latin typeface="+mn-lt"/>
              <a:ea typeface="+mn-ea"/>
              <a:cs typeface="+mn-cs"/>
            </a:rPr>
            <a:t> of the information you have provided on tabs 1 - 7 are summarized in the Financial Summary Sheet.   The summary sheet provides a good overview of the request, however, the University System Office will review the sheets on each of these tabs to ensure financial viability for this program.  </a:t>
          </a:r>
        </a:p>
        <a:p>
          <a:pPr lvl="0"/>
          <a:endParaRPr lang="en-US" sz="1100" b="0" baseline="0">
            <a:solidFill>
              <a:schemeClr val="dk1"/>
            </a:solidFill>
            <a:effectLst/>
            <a:latin typeface="+mn-lt"/>
            <a:ea typeface="+mn-ea"/>
            <a:cs typeface="+mn-cs"/>
          </a:endParaRPr>
        </a:p>
        <a:p>
          <a:pPr lvl="0"/>
          <a:r>
            <a:rPr lang="en-US" sz="1100" b="0" baseline="0">
              <a:solidFill>
                <a:schemeClr val="dk1"/>
              </a:solidFill>
              <a:effectLst/>
              <a:latin typeface="+mn-lt"/>
              <a:ea typeface="+mn-ea"/>
              <a:cs typeface="+mn-cs"/>
            </a:rPr>
            <a:t>The questions below are meant to help proposal authors complete a final check that they have successfully completed all requirements for the budget.</a:t>
          </a:r>
        </a:p>
        <a:p>
          <a:pPr lvl="0"/>
          <a:endParaRPr lang="en-US" sz="1100" b="0"/>
        </a:p>
      </xdr:txBody>
    </xdr:sp>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usg.policystat.com/policy/19655231/latest/" TargetMode="External"/><Relationship Id="rId18" Type="http://schemas.openxmlformats.org/officeDocument/2006/relationships/hyperlink" Target="https://usg.policystat.com/policy/19338663/latest/" TargetMode="External"/><Relationship Id="rId26" Type="http://schemas.openxmlformats.org/officeDocument/2006/relationships/hyperlink" Target="https://usg.policystat.com/policy/19338815/latest/" TargetMode="External"/><Relationship Id="rId3" Type="http://schemas.openxmlformats.org/officeDocument/2006/relationships/hyperlink" Target="https://usg.policystat.com/policy/19894260/latest/" TargetMode="External"/><Relationship Id="rId21" Type="http://schemas.openxmlformats.org/officeDocument/2006/relationships/hyperlink" Target="https://usg.policystat.com/policy/19655231/latest/" TargetMode="External"/><Relationship Id="rId34" Type="http://schemas.openxmlformats.org/officeDocument/2006/relationships/hyperlink" Target="https://usg.policystat.com/policy/19463479/latest/" TargetMode="External"/><Relationship Id="rId7" Type="http://schemas.openxmlformats.org/officeDocument/2006/relationships/hyperlink" Target="https://usg.policystat.com/policy/19655231/latest/" TargetMode="External"/><Relationship Id="rId12" Type="http://schemas.openxmlformats.org/officeDocument/2006/relationships/hyperlink" Target="https://usg.policystat.com/policy/19655231/latest/" TargetMode="External"/><Relationship Id="rId17" Type="http://schemas.openxmlformats.org/officeDocument/2006/relationships/hyperlink" Target="https://usg.policystat.com/policy/19655231/latest/" TargetMode="External"/><Relationship Id="rId25" Type="http://schemas.openxmlformats.org/officeDocument/2006/relationships/hyperlink" Target="https://usg.policystat.com/policy/19338815/latest/" TargetMode="External"/><Relationship Id="rId33" Type="http://schemas.openxmlformats.org/officeDocument/2006/relationships/hyperlink" Target="https://usg.policystat.com/policy/19463479/latest/" TargetMode="External"/><Relationship Id="rId2" Type="http://schemas.openxmlformats.org/officeDocument/2006/relationships/hyperlink" Target="https://usg.policystat.com/policy/19894260/latest/" TargetMode="External"/><Relationship Id="rId16" Type="http://schemas.openxmlformats.org/officeDocument/2006/relationships/hyperlink" Target="https://usg.policystat.com/policy/19655231/latest/" TargetMode="External"/><Relationship Id="rId20" Type="http://schemas.openxmlformats.org/officeDocument/2006/relationships/hyperlink" Target="https://usg.policystat.com/policy/19655231/latest/" TargetMode="External"/><Relationship Id="rId29" Type="http://schemas.openxmlformats.org/officeDocument/2006/relationships/hyperlink" Target="https://usg.policystat.com/policy/19338904/latest/" TargetMode="External"/><Relationship Id="rId1" Type="http://schemas.openxmlformats.org/officeDocument/2006/relationships/hyperlink" Target="https://usg.policystat.com/policy/19338597/latest/" TargetMode="External"/><Relationship Id="rId6" Type="http://schemas.openxmlformats.org/officeDocument/2006/relationships/hyperlink" Target="https://usg.policystat.com/policy/19655231/latest/" TargetMode="External"/><Relationship Id="rId11" Type="http://schemas.openxmlformats.org/officeDocument/2006/relationships/hyperlink" Target="https://usg.policystat.com/policy/19338620/latest/" TargetMode="External"/><Relationship Id="rId24" Type="http://schemas.openxmlformats.org/officeDocument/2006/relationships/hyperlink" Target="https://usg.policystat.com/policy/19338586/latest/" TargetMode="External"/><Relationship Id="rId32" Type="http://schemas.openxmlformats.org/officeDocument/2006/relationships/hyperlink" Target="https://usg.policystat.com/policy/19463479/latest/" TargetMode="External"/><Relationship Id="rId5" Type="http://schemas.openxmlformats.org/officeDocument/2006/relationships/hyperlink" Target="https://usg.policystat.com/policy/19728875/latest/" TargetMode="External"/><Relationship Id="rId15" Type="http://schemas.openxmlformats.org/officeDocument/2006/relationships/hyperlink" Target="https://usg.policystat.com/policy/19655231/latest/" TargetMode="External"/><Relationship Id="rId23" Type="http://schemas.openxmlformats.org/officeDocument/2006/relationships/hyperlink" Target="https://usg.policystat.com/policy/19655231/latest/" TargetMode="External"/><Relationship Id="rId28" Type="http://schemas.openxmlformats.org/officeDocument/2006/relationships/hyperlink" Target="https://usg.policystat.com/policy/19338607/latest/" TargetMode="External"/><Relationship Id="rId36" Type="http://schemas.openxmlformats.org/officeDocument/2006/relationships/hyperlink" Target="https://usg.policystat.com/policy/20084036/latest/" TargetMode="External"/><Relationship Id="rId10" Type="http://schemas.openxmlformats.org/officeDocument/2006/relationships/hyperlink" Target="https://usg.policystat.com/policy/19338605/latest/" TargetMode="External"/><Relationship Id="rId19" Type="http://schemas.openxmlformats.org/officeDocument/2006/relationships/hyperlink" Target="https://usg.policystat.com/policy/19655231/latest/" TargetMode="External"/><Relationship Id="rId31" Type="http://schemas.openxmlformats.org/officeDocument/2006/relationships/hyperlink" Target="https://usg.policystat.com/policy/19463396/latest/" TargetMode="External"/><Relationship Id="rId4" Type="http://schemas.openxmlformats.org/officeDocument/2006/relationships/hyperlink" Target="https://usg.policystat.com/policy/19685876/latest/" TargetMode="External"/><Relationship Id="rId9" Type="http://schemas.openxmlformats.org/officeDocument/2006/relationships/hyperlink" Target="https://usg.policystat.com/policy/19298300/latest/" TargetMode="External"/><Relationship Id="rId14" Type="http://schemas.openxmlformats.org/officeDocument/2006/relationships/hyperlink" Target="https://usg.policystat.com/policy/19655231/latest/" TargetMode="External"/><Relationship Id="rId22" Type="http://schemas.openxmlformats.org/officeDocument/2006/relationships/hyperlink" Target="https://usg.policystat.com/policy/19655231/latest/" TargetMode="External"/><Relationship Id="rId27" Type="http://schemas.openxmlformats.org/officeDocument/2006/relationships/hyperlink" Target="https://usg.policystat.com/policy/19338586/latest/" TargetMode="External"/><Relationship Id="rId30" Type="http://schemas.openxmlformats.org/officeDocument/2006/relationships/hyperlink" Target="https://usg.policystat.com/policy/19848518/latest/" TargetMode="External"/><Relationship Id="rId35" Type="http://schemas.openxmlformats.org/officeDocument/2006/relationships/hyperlink" Target="https://usg.policystat.com/policy/19463411/latest/" TargetMode="External"/><Relationship Id="rId8" Type="http://schemas.openxmlformats.org/officeDocument/2006/relationships/hyperlink" Target="https://usg.policystat.com/policy/19848518/latest/"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CD21BC-9048-4FED-83C6-2CA486CDD0B2}">
  <dimension ref="A1:F61"/>
  <sheetViews>
    <sheetView topLeftCell="A38" zoomScale="85" zoomScaleNormal="85" workbookViewId="0">
      <selection activeCell="B51" sqref="B51"/>
    </sheetView>
  </sheetViews>
  <sheetFormatPr defaultRowHeight="15" x14ac:dyDescent="0.25"/>
  <cols>
    <col min="1" max="1" width="41.85546875" style="592" customWidth="1"/>
    <col min="2" max="2" width="112.140625" style="586" customWidth="1"/>
    <col min="3" max="3" width="27.5703125" style="636" customWidth="1"/>
    <col min="4" max="4" width="28.5703125" style="621" customWidth="1"/>
    <col min="5" max="6" width="28.5703125" style="622" customWidth="1"/>
    <col min="7" max="16384" width="9.140625" style="587"/>
  </cols>
  <sheetData>
    <row r="1" spans="1:6" s="582" customFormat="1" ht="37.5" x14ac:dyDescent="0.25">
      <c r="A1" s="580" t="s">
        <v>295</v>
      </c>
      <c r="B1" s="581" t="s">
        <v>290</v>
      </c>
      <c r="C1" s="631" t="s">
        <v>291</v>
      </c>
      <c r="D1" s="609" t="s">
        <v>336</v>
      </c>
      <c r="E1" s="610"/>
      <c r="F1" s="610"/>
    </row>
    <row r="2" spans="1:6" s="585" customFormat="1" x14ac:dyDescent="0.25">
      <c r="A2" s="583" t="s">
        <v>281</v>
      </c>
      <c r="B2" s="584"/>
      <c r="C2" s="632"/>
      <c r="D2" s="611"/>
      <c r="E2" s="612"/>
      <c r="F2" s="612"/>
    </row>
    <row r="3" spans="1:6" s="595" customFormat="1" ht="30" x14ac:dyDescent="0.25">
      <c r="A3" s="593" t="s">
        <v>165</v>
      </c>
      <c r="B3" s="594" t="s">
        <v>292</v>
      </c>
      <c r="C3" s="633">
        <v>13</v>
      </c>
      <c r="D3" s="613"/>
      <c r="E3" s="614"/>
      <c r="F3" s="614"/>
    </row>
    <row r="4" spans="1:6" s="598" customFormat="1" ht="75" x14ac:dyDescent="0.25">
      <c r="A4" s="596" t="s">
        <v>211</v>
      </c>
      <c r="B4" s="597" t="s">
        <v>399</v>
      </c>
      <c r="C4" s="634" t="s">
        <v>345</v>
      </c>
      <c r="D4" s="615"/>
      <c r="E4" s="616"/>
      <c r="F4" s="617"/>
    </row>
    <row r="5" spans="1:6" s="598" customFormat="1" ht="75" x14ac:dyDescent="0.25">
      <c r="A5" s="596" t="s">
        <v>289</v>
      </c>
      <c r="B5" s="597" t="s">
        <v>400</v>
      </c>
      <c r="C5" s="634">
        <v>40</v>
      </c>
      <c r="D5" s="615"/>
      <c r="E5" s="616"/>
      <c r="F5" s="617"/>
    </row>
    <row r="6" spans="1:6" s="598" customFormat="1" ht="90" x14ac:dyDescent="0.25">
      <c r="A6" s="596" t="s">
        <v>389</v>
      </c>
      <c r="B6" s="597" t="s">
        <v>401</v>
      </c>
      <c r="C6" s="634"/>
      <c r="D6" s="615"/>
      <c r="E6" s="616"/>
      <c r="F6" s="617"/>
    </row>
    <row r="7" spans="1:6" ht="120" x14ac:dyDescent="0.25">
      <c r="A7" s="589" t="s">
        <v>385</v>
      </c>
      <c r="B7" s="586" t="s">
        <v>402</v>
      </c>
    </row>
    <row r="9" spans="1:6" s="585" customFormat="1" x14ac:dyDescent="0.25">
      <c r="A9" s="583" t="s">
        <v>282</v>
      </c>
      <c r="B9" s="584"/>
      <c r="C9" s="632"/>
      <c r="D9" s="620"/>
      <c r="E9" s="612"/>
      <c r="F9" s="612"/>
    </row>
    <row r="10" spans="1:6" s="595" customFormat="1" ht="30" x14ac:dyDescent="0.25">
      <c r="A10" s="602" t="s">
        <v>403</v>
      </c>
      <c r="B10" s="594" t="s">
        <v>405</v>
      </c>
      <c r="C10" s="633">
        <v>38</v>
      </c>
      <c r="D10" s="613"/>
      <c r="E10" s="614"/>
      <c r="F10" s="614"/>
    </row>
    <row r="11" spans="1:6" s="598" customFormat="1" x14ac:dyDescent="0.25">
      <c r="A11" s="603" t="s">
        <v>85</v>
      </c>
      <c r="B11" s="597" t="s">
        <v>406</v>
      </c>
      <c r="C11" s="634">
        <v>38</v>
      </c>
      <c r="D11" s="615"/>
      <c r="E11" s="617"/>
      <c r="F11" s="617"/>
    </row>
    <row r="12" spans="1:6" s="598" customFormat="1" ht="30" x14ac:dyDescent="0.25">
      <c r="A12" s="603" t="s">
        <v>404</v>
      </c>
      <c r="B12" s="597" t="s">
        <v>407</v>
      </c>
      <c r="C12" s="634">
        <v>38</v>
      </c>
      <c r="D12" s="615"/>
      <c r="E12" s="617"/>
      <c r="F12" s="617"/>
    </row>
    <row r="13" spans="1:6" s="598" customFormat="1" x14ac:dyDescent="0.25">
      <c r="A13" s="603" t="s">
        <v>88</v>
      </c>
      <c r="B13" s="597" t="s">
        <v>300</v>
      </c>
      <c r="C13" s="634">
        <v>38</v>
      </c>
      <c r="D13" s="615"/>
      <c r="E13" s="617"/>
      <c r="F13" s="617"/>
    </row>
    <row r="14" spans="1:6" s="601" customFormat="1" ht="30" x14ac:dyDescent="0.25">
      <c r="A14" s="604" t="s">
        <v>87</v>
      </c>
      <c r="B14" s="600" t="s">
        <v>408</v>
      </c>
      <c r="C14" s="635">
        <v>38</v>
      </c>
      <c r="D14" s="618"/>
      <c r="E14" s="619"/>
      <c r="F14" s="619"/>
    </row>
    <row r="16" spans="1:6" s="585" customFormat="1" x14ac:dyDescent="0.25">
      <c r="A16" s="588" t="s">
        <v>283</v>
      </c>
      <c r="B16" s="584"/>
      <c r="C16" s="632"/>
      <c r="D16" s="620"/>
      <c r="E16" s="612"/>
      <c r="F16" s="612"/>
    </row>
    <row r="17" spans="1:6" ht="75" x14ac:dyDescent="0.25">
      <c r="A17" s="589" t="s">
        <v>409</v>
      </c>
      <c r="B17" s="586" t="s">
        <v>293</v>
      </c>
      <c r="C17" s="636" t="s">
        <v>345</v>
      </c>
    </row>
    <row r="19" spans="1:6" s="585" customFormat="1" x14ac:dyDescent="0.25">
      <c r="A19" s="583" t="s">
        <v>284</v>
      </c>
      <c r="B19" s="584"/>
      <c r="C19" s="632"/>
      <c r="D19" s="620"/>
      <c r="E19" s="612"/>
      <c r="F19" s="612"/>
    </row>
    <row r="20" spans="1:6" s="595" customFormat="1" ht="60" x14ac:dyDescent="0.25">
      <c r="A20" s="593" t="s">
        <v>83</v>
      </c>
      <c r="B20" s="594" t="s">
        <v>410</v>
      </c>
      <c r="C20" s="633" t="s">
        <v>346</v>
      </c>
      <c r="D20" s="613"/>
      <c r="E20" s="614"/>
      <c r="F20" s="614"/>
    </row>
    <row r="21" spans="1:6" s="598" customFormat="1" ht="90" x14ac:dyDescent="0.25">
      <c r="A21" s="596" t="s">
        <v>50</v>
      </c>
      <c r="B21" s="597" t="s">
        <v>411</v>
      </c>
      <c r="C21" s="634" t="s">
        <v>345</v>
      </c>
      <c r="D21" s="608" t="s">
        <v>269</v>
      </c>
      <c r="E21" s="623" t="s">
        <v>320</v>
      </c>
      <c r="F21" s="617"/>
    </row>
    <row r="22" spans="1:6" s="598" customFormat="1" ht="30" x14ac:dyDescent="0.25">
      <c r="A22" s="596" t="s">
        <v>42</v>
      </c>
      <c r="B22" s="597" t="s">
        <v>412</v>
      </c>
      <c r="C22" s="634">
        <v>44</v>
      </c>
      <c r="D22" s="608" t="s">
        <v>270</v>
      </c>
      <c r="E22" s="616"/>
      <c r="F22" s="617"/>
    </row>
    <row r="23" spans="1:6" s="598" customFormat="1" ht="45" x14ac:dyDescent="0.25">
      <c r="A23" s="596" t="s">
        <v>301</v>
      </c>
      <c r="B23" s="597" t="s">
        <v>413</v>
      </c>
      <c r="C23" s="634" t="s">
        <v>345</v>
      </c>
      <c r="D23" s="627" t="s">
        <v>337</v>
      </c>
      <c r="E23" s="627" t="s">
        <v>338</v>
      </c>
      <c r="F23" s="617"/>
    </row>
    <row r="24" spans="1:6" s="598" customFormat="1" ht="45" x14ac:dyDescent="0.25">
      <c r="A24" s="596" t="s">
        <v>285</v>
      </c>
      <c r="B24" s="597" t="s">
        <v>414</v>
      </c>
      <c r="C24" s="634" t="s">
        <v>346</v>
      </c>
      <c r="D24" s="615"/>
      <c r="E24" s="617"/>
      <c r="F24" s="617"/>
    </row>
    <row r="25" spans="1:6" s="601" customFormat="1" ht="60" x14ac:dyDescent="0.25">
      <c r="A25" s="599" t="s">
        <v>286</v>
      </c>
      <c r="B25" s="600" t="s">
        <v>415</v>
      </c>
      <c r="C25" s="635" t="s">
        <v>347</v>
      </c>
      <c r="D25" s="618"/>
      <c r="E25" s="619"/>
      <c r="F25" s="619"/>
    </row>
    <row r="27" spans="1:6" s="585" customFormat="1" ht="45" x14ac:dyDescent="0.25">
      <c r="A27" s="590" t="s">
        <v>287</v>
      </c>
      <c r="B27" s="584"/>
      <c r="C27" s="632"/>
      <c r="D27" s="727" t="s">
        <v>268</v>
      </c>
      <c r="E27" s="612"/>
      <c r="F27" s="612"/>
    </row>
    <row r="28" spans="1:6" s="595" customFormat="1" ht="45" x14ac:dyDescent="0.25">
      <c r="A28" s="605" t="s">
        <v>26</v>
      </c>
      <c r="B28" s="594" t="s">
        <v>416</v>
      </c>
      <c r="C28" s="633" t="s">
        <v>345</v>
      </c>
      <c r="D28" s="624" t="s">
        <v>339</v>
      </c>
      <c r="E28" s="614"/>
      <c r="F28" s="614"/>
    </row>
    <row r="29" spans="1:6" s="598" customFormat="1" x14ac:dyDescent="0.25">
      <c r="A29" s="606" t="s">
        <v>27</v>
      </c>
      <c r="B29" s="597" t="s">
        <v>302</v>
      </c>
      <c r="C29" s="634" t="s">
        <v>345</v>
      </c>
      <c r="D29" s="608" t="s">
        <v>339</v>
      </c>
      <c r="E29" s="617"/>
      <c r="F29" s="617"/>
    </row>
    <row r="30" spans="1:6" s="598" customFormat="1" ht="30" x14ac:dyDescent="0.25">
      <c r="A30" s="606" t="s">
        <v>29</v>
      </c>
      <c r="B30" s="597" t="s">
        <v>417</v>
      </c>
      <c r="C30" s="634" t="s">
        <v>345</v>
      </c>
      <c r="D30" s="608" t="s">
        <v>322</v>
      </c>
      <c r="E30" s="617"/>
      <c r="F30" s="617"/>
    </row>
    <row r="31" spans="1:6" s="598" customFormat="1" ht="30" x14ac:dyDescent="0.25">
      <c r="A31" s="606" t="s">
        <v>30</v>
      </c>
      <c r="B31" s="597" t="s">
        <v>294</v>
      </c>
      <c r="C31" s="634" t="s">
        <v>345</v>
      </c>
      <c r="D31" s="608" t="s">
        <v>340</v>
      </c>
      <c r="E31" s="617"/>
      <c r="F31" s="617"/>
    </row>
    <row r="32" spans="1:6" s="598" customFormat="1" ht="30" x14ac:dyDescent="0.25">
      <c r="A32" s="606" t="s">
        <v>31</v>
      </c>
      <c r="B32" s="597" t="s">
        <v>312</v>
      </c>
      <c r="C32" s="634" t="s">
        <v>348</v>
      </c>
      <c r="D32" s="608" t="s">
        <v>344</v>
      </c>
      <c r="E32" s="623" t="s">
        <v>323</v>
      </c>
      <c r="F32" s="617"/>
    </row>
    <row r="33" spans="1:6" s="598" customFormat="1" ht="30" x14ac:dyDescent="0.25">
      <c r="A33" s="606" t="s">
        <v>32</v>
      </c>
      <c r="B33" s="628" t="s">
        <v>303</v>
      </c>
      <c r="C33" s="634" t="s">
        <v>345</v>
      </c>
      <c r="D33" s="615"/>
      <c r="E33" s="617"/>
      <c r="F33" s="617"/>
    </row>
    <row r="34" spans="1:6" s="598" customFormat="1" ht="30" x14ac:dyDescent="0.25">
      <c r="A34" s="606" t="s">
        <v>33</v>
      </c>
      <c r="B34" s="597" t="s">
        <v>418</v>
      </c>
      <c r="C34" s="634" t="s">
        <v>345</v>
      </c>
      <c r="D34" s="608" t="s">
        <v>340</v>
      </c>
      <c r="E34" s="617"/>
      <c r="F34" s="617"/>
    </row>
    <row r="35" spans="1:6" s="598" customFormat="1" ht="45" x14ac:dyDescent="0.25">
      <c r="A35" s="606" t="s">
        <v>34</v>
      </c>
      <c r="B35" s="597" t="s">
        <v>419</v>
      </c>
      <c r="C35" s="634" t="s">
        <v>345</v>
      </c>
      <c r="D35" s="608" t="s">
        <v>343</v>
      </c>
      <c r="E35" s="617"/>
      <c r="F35" s="617"/>
    </row>
    <row r="36" spans="1:6" s="598" customFormat="1" ht="45" x14ac:dyDescent="0.25">
      <c r="A36" s="606" t="s">
        <v>19</v>
      </c>
      <c r="B36" s="597" t="s">
        <v>420</v>
      </c>
      <c r="C36" s="634" t="s">
        <v>345</v>
      </c>
      <c r="D36" s="615"/>
      <c r="E36" s="617"/>
      <c r="F36" s="617"/>
    </row>
    <row r="37" spans="1:6" s="598" customFormat="1" ht="60" x14ac:dyDescent="0.25">
      <c r="A37" s="606" t="s">
        <v>35</v>
      </c>
      <c r="B37" s="597" t="s">
        <v>304</v>
      </c>
      <c r="C37" s="634">
        <v>39</v>
      </c>
      <c r="D37" s="615"/>
      <c r="E37" s="617"/>
      <c r="F37" s="617"/>
    </row>
    <row r="38" spans="1:6" s="598" customFormat="1" ht="75" x14ac:dyDescent="0.25">
      <c r="A38" s="606" t="s">
        <v>36</v>
      </c>
      <c r="B38" s="597" t="s">
        <v>321</v>
      </c>
      <c r="C38" s="634" t="s">
        <v>345</v>
      </c>
      <c r="D38" s="608" t="s">
        <v>340</v>
      </c>
      <c r="E38" s="617"/>
      <c r="F38" s="617"/>
    </row>
    <row r="39" spans="1:6" s="598" customFormat="1" ht="45" x14ac:dyDescent="0.25">
      <c r="A39" s="606" t="s">
        <v>37</v>
      </c>
      <c r="B39" s="597" t="s">
        <v>305</v>
      </c>
      <c r="C39" s="634" t="s">
        <v>345</v>
      </c>
      <c r="D39" s="608" t="s">
        <v>335</v>
      </c>
      <c r="E39" s="617"/>
      <c r="F39" s="617"/>
    </row>
    <row r="40" spans="1:6" s="598" customFormat="1" ht="30" x14ac:dyDescent="0.25">
      <c r="A40" s="606" t="s">
        <v>352</v>
      </c>
      <c r="B40" s="597" t="s">
        <v>306</v>
      </c>
      <c r="C40" s="634" t="s">
        <v>345</v>
      </c>
      <c r="D40" s="608" t="s">
        <v>340</v>
      </c>
      <c r="E40" s="623" t="s">
        <v>342</v>
      </c>
      <c r="F40" s="617"/>
    </row>
    <row r="41" spans="1:6" s="598" customFormat="1" ht="30" x14ac:dyDescent="0.25">
      <c r="A41" s="606" t="s">
        <v>38</v>
      </c>
      <c r="B41" s="597" t="s">
        <v>307</v>
      </c>
      <c r="C41" s="634" t="s">
        <v>345</v>
      </c>
      <c r="D41" s="608" t="s">
        <v>340</v>
      </c>
      <c r="E41" s="623" t="s">
        <v>342</v>
      </c>
      <c r="F41" s="617"/>
    </row>
    <row r="42" spans="1:6" s="598" customFormat="1" ht="30" x14ac:dyDescent="0.25">
      <c r="A42" s="606" t="s">
        <v>39</v>
      </c>
      <c r="B42" s="597" t="s">
        <v>308</v>
      </c>
      <c r="C42" s="634" t="s">
        <v>345</v>
      </c>
      <c r="D42" s="615"/>
      <c r="E42" s="617"/>
      <c r="F42" s="617"/>
    </row>
    <row r="43" spans="1:6" s="598" customFormat="1" ht="30" x14ac:dyDescent="0.25">
      <c r="A43" s="606" t="s">
        <v>40</v>
      </c>
      <c r="B43" s="597" t="s">
        <v>421</v>
      </c>
      <c r="C43" s="634" t="s">
        <v>345</v>
      </c>
      <c r="D43" s="615"/>
      <c r="E43" s="617"/>
      <c r="F43" s="617"/>
    </row>
    <row r="44" spans="1:6" s="598" customFormat="1" ht="30" x14ac:dyDescent="0.25">
      <c r="A44" s="606" t="s">
        <v>41</v>
      </c>
      <c r="B44" s="597" t="s">
        <v>309</v>
      </c>
      <c r="C44" s="634" t="s">
        <v>345</v>
      </c>
      <c r="D44" s="615"/>
      <c r="E44" s="617"/>
      <c r="F44" s="617"/>
    </row>
    <row r="45" spans="1:6" s="598" customFormat="1" ht="30" x14ac:dyDescent="0.25">
      <c r="A45" s="606" t="s">
        <v>43</v>
      </c>
      <c r="B45" s="628" t="s">
        <v>310</v>
      </c>
      <c r="C45" s="634" t="s">
        <v>345</v>
      </c>
      <c r="D45" s="615"/>
      <c r="E45" s="617"/>
      <c r="F45" s="617"/>
    </row>
    <row r="46" spans="1:6" s="598" customFormat="1" x14ac:dyDescent="0.25">
      <c r="A46" s="606" t="s">
        <v>45</v>
      </c>
      <c r="B46" s="597" t="s">
        <v>326</v>
      </c>
      <c r="C46" s="634" t="s">
        <v>345</v>
      </c>
      <c r="D46" s="608" t="s">
        <v>341</v>
      </c>
      <c r="E46" s="617"/>
      <c r="F46" s="617"/>
    </row>
    <row r="47" spans="1:6" s="598" customFormat="1" ht="45" x14ac:dyDescent="0.25">
      <c r="A47" s="606" t="s">
        <v>46</v>
      </c>
      <c r="B47" s="597" t="s">
        <v>311</v>
      </c>
      <c r="C47" s="634">
        <v>51</v>
      </c>
      <c r="D47" s="608" t="s">
        <v>340</v>
      </c>
      <c r="E47" s="623" t="s">
        <v>325</v>
      </c>
      <c r="F47" s="629"/>
    </row>
    <row r="48" spans="1:6" s="598" customFormat="1" ht="45" x14ac:dyDescent="0.25">
      <c r="A48" s="606" t="s">
        <v>374</v>
      </c>
      <c r="B48" s="597" t="s">
        <v>313</v>
      </c>
      <c r="C48" s="634" t="s">
        <v>348</v>
      </c>
      <c r="D48" s="608" t="s">
        <v>325</v>
      </c>
      <c r="E48" s="623" t="s">
        <v>328</v>
      </c>
      <c r="F48" s="617"/>
    </row>
    <row r="49" spans="1:6" s="601" customFormat="1" ht="30" x14ac:dyDescent="0.25">
      <c r="A49" s="607" t="s">
        <v>47</v>
      </c>
      <c r="B49" s="600" t="s">
        <v>324</v>
      </c>
      <c r="C49" s="635" t="s">
        <v>345</v>
      </c>
      <c r="D49" s="630" t="s">
        <v>325</v>
      </c>
      <c r="E49" s="625"/>
      <c r="F49" s="619"/>
    </row>
    <row r="50" spans="1:6" s="601" customFormat="1" ht="45" x14ac:dyDescent="0.25">
      <c r="A50" s="599" t="s">
        <v>286</v>
      </c>
      <c r="B50" s="600" t="s">
        <v>426</v>
      </c>
      <c r="C50" s="635" t="s">
        <v>425</v>
      </c>
      <c r="D50" s="618"/>
      <c r="E50" s="619"/>
      <c r="F50" s="619"/>
    </row>
    <row r="51" spans="1:6" x14ac:dyDescent="0.25">
      <c r="A51" s="591"/>
    </row>
    <row r="52" spans="1:6" s="585" customFormat="1" x14ac:dyDescent="0.25">
      <c r="A52" s="590" t="s">
        <v>288</v>
      </c>
      <c r="B52" s="584"/>
      <c r="C52" s="632"/>
      <c r="E52" s="612"/>
      <c r="F52" s="612"/>
    </row>
    <row r="53" spans="1:6" s="595" customFormat="1" ht="30" x14ac:dyDescent="0.25">
      <c r="A53" s="593" t="s">
        <v>118</v>
      </c>
      <c r="B53" s="594" t="s">
        <v>422</v>
      </c>
      <c r="C53" s="633">
        <v>42</v>
      </c>
      <c r="D53" s="613"/>
      <c r="E53" s="614"/>
      <c r="F53" s="614"/>
    </row>
    <row r="54" spans="1:6" s="598" customFormat="1" ht="30" x14ac:dyDescent="0.25">
      <c r="A54" s="596" t="s">
        <v>279</v>
      </c>
      <c r="B54" s="597" t="s">
        <v>314</v>
      </c>
      <c r="C54" s="634" t="s">
        <v>345</v>
      </c>
      <c r="D54" s="608" t="s">
        <v>329</v>
      </c>
      <c r="E54" s="617"/>
      <c r="F54" s="617"/>
    </row>
    <row r="55" spans="1:6" s="598" customFormat="1" ht="30" x14ac:dyDescent="0.25">
      <c r="A55" s="596" t="s">
        <v>296</v>
      </c>
      <c r="B55" s="626" t="s">
        <v>350</v>
      </c>
      <c r="C55" s="634" t="s">
        <v>345</v>
      </c>
      <c r="D55" s="608" t="s">
        <v>329</v>
      </c>
      <c r="E55" s="617"/>
      <c r="F55" s="617"/>
    </row>
    <row r="56" spans="1:6" s="598" customFormat="1" ht="30" x14ac:dyDescent="0.25">
      <c r="A56" s="596" t="s">
        <v>297</v>
      </c>
      <c r="B56" s="597" t="s">
        <v>315</v>
      </c>
      <c r="C56" s="634" t="s">
        <v>345</v>
      </c>
      <c r="D56" s="608" t="s">
        <v>332</v>
      </c>
      <c r="E56" s="617"/>
      <c r="F56" s="617"/>
    </row>
    <row r="57" spans="1:6" s="598" customFormat="1" ht="45" x14ac:dyDescent="0.25">
      <c r="A57" s="596" t="s">
        <v>298</v>
      </c>
      <c r="B57" s="597" t="s">
        <v>316</v>
      </c>
      <c r="C57" s="634" t="s">
        <v>345</v>
      </c>
      <c r="D57" s="608" t="s">
        <v>331</v>
      </c>
      <c r="E57" s="617"/>
      <c r="F57" s="617"/>
    </row>
    <row r="58" spans="1:6" s="598" customFormat="1" ht="60" x14ac:dyDescent="0.25">
      <c r="A58" s="596" t="s">
        <v>254</v>
      </c>
      <c r="B58" s="597" t="s">
        <v>317</v>
      </c>
      <c r="C58" s="634" t="s">
        <v>345</v>
      </c>
      <c r="D58" s="608" t="s">
        <v>334</v>
      </c>
      <c r="E58" s="623" t="s">
        <v>330</v>
      </c>
      <c r="F58" s="617"/>
    </row>
    <row r="59" spans="1:6" s="598" customFormat="1" ht="45" x14ac:dyDescent="0.25">
      <c r="A59" s="596" t="s">
        <v>299</v>
      </c>
      <c r="B59" s="597" t="s">
        <v>318</v>
      </c>
      <c r="C59" s="634" t="s">
        <v>345</v>
      </c>
      <c r="D59" s="608" t="s">
        <v>319</v>
      </c>
      <c r="E59" s="623" t="s">
        <v>330</v>
      </c>
      <c r="F59" s="622"/>
    </row>
    <row r="60" spans="1:6" s="601" customFormat="1" ht="60" x14ac:dyDescent="0.25">
      <c r="A60" s="596" t="s">
        <v>280</v>
      </c>
      <c r="B60" s="597" t="s">
        <v>423</v>
      </c>
      <c r="C60" s="634">
        <v>41</v>
      </c>
      <c r="D60" s="608" t="s">
        <v>333</v>
      </c>
      <c r="E60" s="623" t="s">
        <v>327</v>
      </c>
      <c r="F60" s="619"/>
    </row>
    <row r="61" spans="1:6" ht="45" x14ac:dyDescent="0.25">
      <c r="A61" s="637" t="s">
        <v>349</v>
      </c>
      <c r="B61" s="600" t="s">
        <v>424</v>
      </c>
      <c r="C61" s="635" t="s">
        <v>345</v>
      </c>
      <c r="D61" s="618"/>
      <c r="E61" s="619"/>
    </row>
  </sheetData>
  <sheetProtection algorithmName="SHA-512" hashValue="u7fNIEoef7X7zOdhXYOVc0C+eG8DrqyIKFkNCSl5XwOpSf+5w9PXadY5mE625kRfoTkLmVQqAXDyNR1vC8H7rA==" saltValue="GGg/wmicQuUw6yDXfsooKQ==" spinCount="100000" sheet="1" objects="1" scenarios="1"/>
  <conditionalFormatting sqref="C1:C1048576">
    <cfRule type="cellIs" dxfId="15" priority="1" operator="equal">
      <formula>"N/A"</formula>
    </cfRule>
  </conditionalFormatting>
  <hyperlinks>
    <hyperlink ref="D27" r:id="rId1" location="autoid-wrgjn" xr:uid="{4BAD408C-A74E-44FA-A5B8-A55076731375}"/>
    <hyperlink ref="D21" r:id="rId2" location="autoid-gx872" xr:uid="{997A4145-54A7-47F1-BC4F-4822950BBF32}"/>
    <hyperlink ref="D22" r:id="rId3" location="autoid-pn38b" xr:uid="{A07729AA-630D-4E55-9CAC-4AD19A013152}"/>
    <hyperlink ref="D59" r:id="rId4" location="autoid-3ynvr" xr:uid="{FF4B7F6B-C45B-475C-9EAC-99E25CED0C09}"/>
    <hyperlink ref="E21" r:id="rId5" location="autoid-vea3n" xr:uid="{B4C2BE01-4EA9-4C72-9EA4-B26312448076}"/>
    <hyperlink ref="D28" r:id="rId6" location="autoid-8k4y2" display="BPM Travel Section" xr:uid="{C0F82E97-BFBC-46D5-93AA-59A56BC609D8}"/>
    <hyperlink ref="D29" r:id="rId7" location="autoid-8k4y2" display="BPM Travel Section" xr:uid="{7CC92A20-1A7A-4E66-B585-2B3671BC9C7A}"/>
    <hyperlink ref="D23" r:id="rId8" location="autoid-7x55z" display="BOR Policy 07.03.01.01 (Tuition Waivers)" xr:uid="{0DC12BF9-5DC3-4711-8333-A90C2D3350C5}"/>
    <hyperlink ref="E23" r:id="rId9" location="autoid-3kxve" display="HRAP on the Tuition Assistance Program (TAP)" xr:uid="{1302E146-43A7-4EE4-9214-32C595E8FDFB}"/>
    <hyperlink ref="D46" r:id="rId10" display="BPM Section 03.02 (Vehicles)" xr:uid="{7D9D6BA5-AAA6-4993-ABED-49C0B7BEB9BF}"/>
    <hyperlink ref="D30" r:id="rId11" xr:uid="{ECE0306C-A654-4882-959F-FB98ED4F8F69}"/>
    <hyperlink ref="D31" r:id="rId12" location="autoid-adk89" display="BPM Section 3.0 (Purchasing and Contracts)" xr:uid="{BC4FCF42-CD20-43AE-927A-6F31EC9146B3}"/>
    <hyperlink ref="D34" r:id="rId13" location="autoid-adk89" display="BPM Section 3.0 (Purchasing and Contracts)" xr:uid="{9B58D208-E47B-4778-AF93-053F430DCE57}"/>
    <hyperlink ref="D38" r:id="rId14" location="autoid-adk89" display="BPM Section 3.0 (Purchasing and Contracts)" xr:uid="{D2C29495-6D12-4104-B944-7C58232944D0}"/>
    <hyperlink ref="D40" r:id="rId15" location="autoid-adk89" display="BPM Section 3.0 (Purchasing and Contracts)" xr:uid="{5A9093E8-7057-4C0D-9F14-AE1404053D42}"/>
    <hyperlink ref="D41" r:id="rId16" location="autoid-adk89" display="BPM Section 3.0 (Purchasing and Contracts)" xr:uid="{57A9B0A8-8965-4D03-8104-42027FA3EB7F}"/>
    <hyperlink ref="D47" r:id="rId17" location="autoid-adk89" display="BPM Section 3.0 (Purchasing and Contracts)" xr:uid="{AF6226BB-A340-4CF5-A7E3-D67675B6D2B4}"/>
    <hyperlink ref="E32" r:id="rId18" xr:uid="{41979BCD-5CD6-4C4D-AB56-E915DB2EC872}"/>
    <hyperlink ref="D49" r:id="rId19" location="autoid-d9w4p" xr:uid="{19ED0C20-3270-4B06-8615-BC3A41E6C71C}"/>
    <hyperlink ref="D48" r:id="rId20" location="autoid-d9w4p" xr:uid="{C9A8B969-E342-4EDA-B651-F60FDD3121B6}"/>
    <hyperlink ref="E47" r:id="rId21" location="autoid-d9w4p" xr:uid="{6E5AAEA6-D9F6-4A3D-8DE9-B302C80D47D7}"/>
    <hyperlink ref="E60" r:id="rId22" location="autoid-9pkqj" xr:uid="{7E4932CE-B96F-425C-B159-21F9009C3AE3}"/>
    <hyperlink ref="E48" r:id="rId23" location="autoid-nqkja" xr:uid="{2884B569-BB90-4A85-BCDA-ACAFEFD8F18C}"/>
    <hyperlink ref="D54" r:id="rId24" location="autoid-5xwq7" xr:uid="{61631919-CD6D-4232-8678-116C8F21B349}"/>
    <hyperlink ref="E58" r:id="rId25" xr:uid="{3BFB0BB3-A475-4900-97D4-8188992EBF3A}"/>
    <hyperlink ref="E59" r:id="rId26" xr:uid="{0B3BA0F4-8F99-4215-BFA0-E15EE5316096}"/>
    <hyperlink ref="D55" r:id="rId27" location="autoid-5xwq7" xr:uid="{E45F8E71-C6EA-43BE-B8BE-D70B4324835C}"/>
    <hyperlink ref="D56" r:id="rId28" display="BPM 03.04 Contracts" xr:uid="{BF1E6717-F7C2-477A-9D23-0BD9E589932E}"/>
    <hyperlink ref="D57" r:id="rId29" location="autoid-55qqb" xr:uid="{5FD319DF-820D-403F-80E3-34BEC268601F}"/>
    <hyperlink ref="D60" r:id="rId30" xr:uid="{620FA737-7D67-4CE6-B11B-E58283CE7B97}"/>
    <hyperlink ref="D58" r:id="rId31" xr:uid="{098BDEF9-F612-42CE-B10D-6532A2A9AC49}"/>
    <hyperlink ref="D39" r:id="rId32" xr:uid="{6F20CA12-77F4-4A0C-B055-1B5918ACD097}"/>
    <hyperlink ref="E40" r:id="rId33" xr:uid="{F27816A3-F148-468C-BE51-603153200648}"/>
    <hyperlink ref="E41" r:id="rId34" xr:uid="{ECAF9640-27D0-4F4B-AE24-BC761937BD86}"/>
    <hyperlink ref="D35" r:id="rId35" xr:uid="{42CFB2F3-19B7-418D-9709-8102E9ADBFB4}"/>
    <hyperlink ref="D32" r:id="rId36" location="autoid-vpbmm" xr:uid="{23CD56FD-C57C-4F9D-A711-A94793E50E76}"/>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rgb="FF0070C0"/>
    <pageSetUpPr fitToPage="1"/>
  </sheetPr>
  <dimension ref="A1:P78"/>
  <sheetViews>
    <sheetView showGridLines="0" zoomScaleNormal="100" workbookViewId="0">
      <selection activeCell="L10" sqref="L10"/>
    </sheetView>
  </sheetViews>
  <sheetFormatPr defaultColWidth="9" defaultRowHeight="15" x14ac:dyDescent="0.25"/>
  <cols>
    <col min="1" max="1" width="4.140625" style="734" customWidth="1"/>
    <col min="2" max="2" width="36.140625" customWidth="1"/>
    <col min="3" max="14" width="11.42578125" customWidth="1"/>
  </cols>
  <sheetData>
    <row r="1" spans="1:16" ht="24.75" thickBot="1" x14ac:dyDescent="0.35">
      <c r="A1" s="643" t="s">
        <v>53</v>
      </c>
      <c r="B1" s="7" t="s">
        <v>24</v>
      </c>
    </row>
    <row r="2" spans="1:16" x14ac:dyDescent="0.25">
      <c r="A2" s="734">
        <v>1</v>
      </c>
      <c r="B2" s="21" t="s">
        <v>22</v>
      </c>
      <c r="C2" s="518" t="str">
        <f>IF('1-Program Information'!D14="","",'1-Program Information'!D14)</f>
        <v/>
      </c>
      <c r="D2" s="22"/>
      <c r="E2" s="22"/>
      <c r="F2" s="22"/>
      <c r="G2" s="22"/>
      <c r="H2" s="23"/>
    </row>
    <row r="3" spans="1:16" x14ac:dyDescent="0.25">
      <c r="A3" s="734">
        <v>2</v>
      </c>
      <c r="B3" s="16" t="s">
        <v>21</v>
      </c>
      <c r="C3" s="519" t="str">
        <f>'1-Program Information'!D15&amp;IF('1-Program Information'!D16="",""," in "&amp;'1-Program Information'!D16)</f>
        <v/>
      </c>
      <c r="D3" s="9"/>
      <c r="E3" s="9"/>
      <c r="F3" s="9"/>
      <c r="G3" s="9"/>
      <c r="H3" s="24"/>
    </row>
    <row r="4" spans="1:16" x14ac:dyDescent="0.25">
      <c r="A4" s="734">
        <v>3</v>
      </c>
      <c r="B4" s="16" t="s">
        <v>23</v>
      </c>
      <c r="C4" s="519" t="str">
        <f>IF('1-Program Information'!D17="Select from Pull-Down Menu","",'1-Program Information'!D17)&amp;" "&amp;'1-Program Information'!D18</f>
        <v xml:space="preserve"> </v>
      </c>
      <c r="D4" s="9"/>
      <c r="E4" s="9"/>
      <c r="F4" s="9"/>
      <c r="G4" s="9"/>
      <c r="H4" s="24"/>
      <c r="I4" s="515"/>
      <c r="J4" s="515"/>
    </row>
    <row r="5" spans="1:16" ht="15.75" thickBot="1" x14ac:dyDescent="0.3">
      <c r="A5" s="734">
        <v>4</v>
      </c>
    </row>
    <row r="6" spans="1:16" ht="15" customHeight="1" x14ac:dyDescent="0.25">
      <c r="A6" s="734">
        <v>5</v>
      </c>
      <c r="B6" s="460" t="s">
        <v>376</v>
      </c>
      <c r="C6" s="21" t="str">
        <f>IF('1-Program Information'!$N17="","Year 1","Year 1 (FY"&amp;'1-Program Information'!$N$17&amp;")")</f>
        <v>Year 1</v>
      </c>
      <c r="D6" s="34"/>
      <c r="E6" s="472"/>
      <c r="F6" s="21" t="str">
        <f>IF('1-Program Information'!$N17="","Year 2","Year 2 (FY"&amp;('1-Program Information'!$N$17+1)&amp;")")</f>
        <v>Year 2</v>
      </c>
      <c r="G6" s="34"/>
      <c r="H6" s="472"/>
      <c r="I6" s="35" t="str">
        <f>IF('1-Program Information'!$N17="","Year 3","Year 3 (FY"&amp;('1-Program Information'!$N$17+2)&amp;")")</f>
        <v>Year 3</v>
      </c>
      <c r="J6" s="34"/>
      <c r="K6" s="472"/>
      <c r="L6" s="21" t="str">
        <f>IF('1-Program Information'!$N17="","Year 4","Year 4 (FY"&amp;('1-Program Information'!$N$17+3)&amp;")")</f>
        <v>Year 4</v>
      </c>
      <c r="M6" s="34"/>
      <c r="N6" s="472"/>
      <c r="O6" s="10"/>
      <c r="P6" s="10"/>
    </row>
    <row r="7" spans="1:16" ht="15" customHeight="1" x14ac:dyDescent="0.25">
      <c r="A7" s="734">
        <v>6</v>
      </c>
      <c r="B7" s="461"/>
      <c r="C7" s="453" t="s">
        <v>1</v>
      </c>
      <c r="D7" s="350" t="s">
        <v>2</v>
      </c>
      <c r="E7" s="351" t="s">
        <v>10</v>
      </c>
      <c r="F7" s="453" t="s">
        <v>1</v>
      </c>
      <c r="G7" s="350" t="s">
        <v>2</v>
      </c>
      <c r="H7" s="351" t="s">
        <v>10</v>
      </c>
      <c r="I7" s="457" t="s">
        <v>1</v>
      </c>
      <c r="J7" s="350" t="s">
        <v>2</v>
      </c>
      <c r="K7" s="449" t="s">
        <v>10</v>
      </c>
      <c r="L7" s="453" t="s">
        <v>1</v>
      </c>
      <c r="M7" s="350" t="s">
        <v>2</v>
      </c>
      <c r="N7" s="351" t="s">
        <v>10</v>
      </c>
    </row>
    <row r="8" spans="1:16" x14ac:dyDescent="0.25">
      <c r="A8" s="734">
        <v>7</v>
      </c>
      <c r="B8" s="645" t="s">
        <v>152</v>
      </c>
      <c r="C8" s="454">
        <f>'3-Tuition Revenue'!D24</f>
        <v>0</v>
      </c>
      <c r="D8" s="25"/>
      <c r="E8" s="17">
        <f>SUM(C8:D8)</f>
        <v>0</v>
      </c>
      <c r="F8" s="454">
        <f>'3-Tuition Revenue'!E24</f>
        <v>0</v>
      </c>
      <c r="G8" s="25"/>
      <c r="H8" s="17">
        <f>SUM(F8:G8)</f>
        <v>0</v>
      </c>
      <c r="I8" s="458">
        <f>'3-Tuition Revenue'!F24</f>
        <v>0</v>
      </c>
      <c r="J8" s="25"/>
      <c r="K8" s="450">
        <f>SUM(I8:J8)</f>
        <v>0</v>
      </c>
      <c r="L8" s="454">
        <f>'3-Tuition Revenue'!G24</f>
        <v>0</v>
      </c>
      <c r="M8" s="25"/>
      <c r="N8" s="17">
        <f>SUM(L8:M8)</f>
        <v>0</v>
      </c>
    </row>
    <row r="9" spans="1:16" ht="30" x14ac:dyDescent="0.25">
      <c r="A9" s="734">
        <v>8</v>
      </c>
      <c r="B9" s="645" t="str">
        <f>IF('1-Program Information'!D24="Yes with Collaborative Tuition Rate","Additional collaborative tuition differential","Additional graduate tuition differential (if requested)")</f>
        <v>Additional graduate tuition differential (if requested)</v>
      </c>
      <c r="C9" s="454">
        <f>'3-Tuition Revenue'!D28</f>
        <v>0</v>
      </c>
      <c r="D9" s="25"/>
      <c r="E9" s="17">
        <f t="shared" ref="E9:E10" si="0">SUM(C9:D9)</f>
        <v>0</v>
      </c>
      <c r="F9" s="454">
        <f>'3-Tuition Revenue'!E28</f>
        <v>0</v>
      </c>
      <c r="G9" s="25"/>
      <c r="H9" s="17">
        <f t="shared" ref="H9" si="1">SUM(F9:G9)</f>
        <v>0</v>
      </c>
      <c r="I9" s="458">
        <f>'3-Tuition Revenue'!F28</f>
        <v>0</v>
      </c>
      <c r="J9" s="25"/>
      <c r="K9" s="450">
        <f t="shared" ref="K9:K13" si="2">SUM(I9:J9)</f>
        <v>0</v>
      </c>
      <c r="L9" s="454">
        <f>'3-Tuition Revenue'!G28</f>
        <v>0</v>
      </c>
      <c r="M9" s="25"/>
      <c r="N9" s="17">
        <f t="shared" ref="N9:N11" si="3">SUM(L9:M9)</f>
        <v>0</v>
      </c>
    </row>
    <row r="10" spans="1:16" ht="40.5" customHeight="1" x14ac:dyDescent="0.25">
      <c r="A10" s="734">
        <v>9</v>
      </c>
      <c r="B10" s="645" t="s">
        <v>55</v>
      </c>
      <c r="C10" s="161"/>
      <c r="D10" s="25"/>
      <c r="E10" s="17">
        <f t="shared" si="0"/>
        <v>0</v>
      </c>
      <c r="F10" s="161"/>
      <c r="G10" s="25"/>
      <c r="H10" s="17">
        <f>SUM(F10:G10)</f>
        <v>0</v>
      </c>
      <c r="I10" s="517">
        <f>'3-Tuition Revenue'!F20</f>
        <v>0</v>
      </c>
      <c r="J10" s="25"/>
      <c r="K10" s="450">
        <f t="shared" si="2"/>
        <v>0</v>
      </c>
      <c r="L10" s="516">
        <f>'3-Tuition Revenue'!G20</f>
        <v>0</v>
      </c>
      <c r="M10" s="25"/>
      <c r="N10" s="17">
        <f t="shared" si="3"/>
        <v>0</v>
      </c>
    </row>
    <row r="11" spans="1:16" x14ac:dyDescent="0.25">
      <c r="A11" s="734">
        <v>10</v>
      </c>
      <c r="B11" s="646" t="s">
        <v>3</v>
      </c>
      <c r="C11" s="516" t="str">
        <f>'7-Other Fund Sources'!F6</f>
        <v/>
      </c>
      <c r="D11" s="11" t="str">
        <f>'7-Other Fund Sources'!G6</f>
        <v/>
      </c>
      <c r="E11" s="17">
        <f t="shared" ref="E11:E13" si="4">SUM(C11:D11)</f>
        <v>0</v>
      </c>
      <c r="F11" s="516" t="str">
        <f>'7-Other Fund Sources'!H6</f>
        <v/>
      </c>
      <c r="G11" s="11" t="str">
        <f>'7-Other Fund Sources'!I6</f>
        <v/>
      </c>
      <c r="H11" s="17">
        <f t="shared" ref="H11:H13" si="5">SUM(F11:G11)</f>
        <v>0</v>
      </c>
      <c r="I11" s="517" t="str">
        <f>'7-Other Fund Sources'!J6</f>
        <v/>
      </c>
      <c r="J11" s="11" t="str">
        <f>'7-Other Fund Sources'!K6</f>
        <v/>
      </c>
      <c r="K11" s="450">
        <f t="shared" si="2"/>
        <v>0</v>
      </c>
      <c r="L11" s="516" t="str">
        <f>'7-Other Fund Sources'!L6</f>
        <v/>
      </c>
      <c r="M11" s="11" t="str">
        <f>'7-Other Fund Sources'!M6</f>
        <v/>
      </c>
      <c r="N11" s="17">
        <f t="shared" si="3"/>
        <v>0</v>
      </c>
    </row>
    <row r="12" spans="1:16" ht="30" x14ac:dyDescent="0.25">
      <c r="A12" s="734">
        <v>11</v>
      </c>
      <c r="B12" s="645" t="s">
        <v>4</v>
      </c>
      <c r="C12" s="516" t="str">
        <f>'7-Other Fund Sources'!F7</f>
        <v/>
      </c>
      <c r="D12" s="11" t="str">
        <f>'7-Other Fund Sources'!G7</f>
        <v/>
      </c>
      <c r="E12" s="17">
        <f t="shared" ref="E12" si="6">SUM(C12:D12)</f>
        <v>0</v>
      </c>
      <c r="F12" s="516" t="str">
        <f>'7-Other Fund Sources'!H7</f>
        <v/>
      </c>
      <c r="G12" s="11" t="str">
        <f>'7-Other Fund Sources'!I7</f>
        <v/>
      </c>
      <c r="H12" s="17">
        <f t="shared" ref="H12" si="7">SUM(F12:G12)</f>
        <v>0</v>
      </c>
      <c r="I12" s="517" t="str">
        <f>'7-Other Fund Sources'!J7</f>
        <v/>
      </c>
      <c r="J12" s="11" t="str">
        <f>'7-Other Fund Sources'!K7</f>
        <v/>
      </c>
      <c r="K12" s="450">
        <f t="shared" ref="K12" si="8">SUM(I12:J12)</f>
        <v>0</v>
      </c>
      <c r="L12" s="516" t="str">
        <f>'7-Other Fund Sources'!L7</f>
        <v/>
      </c>
      <c r="M12" s="11" t="str">
        <f>'7-Other Fund Sources'!M7</f>
        <v/>
      </c>
      <c r="N12" s="17">
        <f t="shared" ref="N12" si="9">SUM(L12:M12)</f>
        <v>0</v>
      </c>
    </row>
    <row r="13" spans="1:16" ht="30" customHeight="1" thickBot="1" x14ac:dyDescent="0.3">
      <c r="A13" s="734">
        <v>12</v>
      </c>
      <c r="B13" s="647" t="s">
        <v>197</v>
      </c>
      <c r="C13" s="695" t="str">
        <f>IF(OR('1-Program Information'!D24="No",'1-Program Information'!D24=""),"",'3-Tuition Revenue'!K20)</f>
        <v/>
      </c>
      <c r="D13" s="26"/>
      <c r="E13" s="448">
        <f t="shared" si="4"/>
        <v>0</v>
      </c>
      <c r="F13" s="695" t="str">
        <f>IF(OR('1-Program Information'!D24="No",'1-Program Information'!D24=""),"",'3-Tuition Revenue'!L20)</f>
        <v/>
      </c>
      <c r="G13" s="26"/>
      <c r="H13" s="448">
        <f t="shared" si="5"/>
        <v>0</v>
      </c>
      <c r="I13" s="696" t="str">
        <f>IF(OR('1-Program Information'!D24="No",'1-Program Information'!D24=""),"",'3-Tuition Revenue'!M20)</f>
        <v/>
      </c>
      <c r="J13" s="26"/>
      <c r="K13" s="451">
        <f t="shared" si="2"/>
        <v>0</v>
      </c>
      <c r="L13" s="695" t="str">
        <f>IF(OR('1-Program Information'!D24="No",'1-Program Information'!D24=""),"",'3-Tuition Revenue'!N20)</f>
        <v/>
      </c>
      <c r="M13" s="26"/>
      <c r="N13" s="448">
        <f>SUM(L13:M13)</f>
        <v>0</v>
      </c>
    </row>
    <row r="14" spans="1:16" ht="16.5" thickTop="1" thickBot="1" x14ac:dyDescent="0.3">
      <c r="A14" s="734">
        <v>13</v>
      </c>
      <c r="B14" s="463" t="s">
        <v>48</v>
      </c>
      <c r="C14" s="456">
        <f t="shared" ref="C14:N14" si="10">SUM(C8:C13)</f>
        <v>0</v>
      </c>
      <c r="D14" s="27">
        <f t="shared" si="10"/>
        <v>0</v>
      </c>
      <c r="E14" s="28">
        <f t="shared" si="10"/>
        <v>0</v>
      </c>
      <c r="F14" s="456">
        <f t="shared" si="10"/>
        <v>0</v>
      </c>
      <c r="G14" s="27">
        <f t="shared" si="10"/>
        <v>0</v>
      </c>
      <c r="H14" s="28">
        <f t="shared" si="10"/>
        <v>0</v>
      </c>
      <c r="I14" s="459">
        <f t="shared" si="10"/>
        <v>0</v>
      </c>
      <c r="J14" s="27">
        <f t="shared" si="10"/>
        <v>0</v>
      </c>
      <c r="K14" s="452">
        <f t="shared" si="10"/>
        <v>0</v>
      </c>
      <c r="L14" s="456">
        <f t="shared" si="10"/>
        <v>0</v>
      </c>
      <c r="M14" s="27">
        <f t="shared" si="10"/>
        <v>0</v>
      </c>
      <c r="N14" s="28">
        <f t="shared" si="10"/>
        <v>0</v>
      </c>
    </row>
    <row r="15" spans="1:16" ht="15.75" thickBot="1" x14ac:dyDescent="0.3">
      <c r="A15" s="734">
        <v>14</v>
      </c>
      <c r="B15" s="1"/>
      <c r="C15" s="20"/>
      <c r="D15" s="20"/>
      <c r="E15" s="20"/>
      <c r="F15" s="20"/>
      <c r="G15" s="20"/>
      <c r="H15" s="20"/>
      <c r="I15" s="20"/>
      <c r="J15" s="20"/>
      <c r="K15" s="20"/>
      <c r="L15" s="20"/>
      <c r="M15" s="20"/>
      <c r="N15" s="20"/>
    </row>
    <row r="16" spans="1:16" ht="15" customHeight="1" x14ac:dyDescent="0.25">
      <c r="A16" s="734">
        <v>15</v>
      </c>
      <c r="B16" s="464" t="s">
        <v>57</v>
      </c>
      <c r="C16" s="21" t="str">
        <f>IF('1-Program Information'!$N17="","Year 1","Year 1 (FY"&amp;'1-Program Information'!$N$17&amp;")")</f>
        <v>Year 1</v>
      </c>
      <c r="D16" s="34"/>
      <c r="E16" s="472"/>
      <c r="F16" s="21" t="str">
        <f>IF('1-Program Information'!$N17="","Year 2","Year 2 (FY"&amp;('1-Program Information'!$N$17+1)&amp;")")</f>
        <v>Year 2</v>
      </c>
      <c r="G16" s="34"/>
      <c r="H16" s="472"/>
      <c r="I16" s="35" t="str">
        <f>IF('1-Program Information'!$N17="","Year 3","Year 3 (FY"&amp;('1-Program Information'!$N$17+2)&amp;")")</f>
        <v>Year 3</v>
      </c>
      <c r="J16" s="34"/>
      <c r="K16" s="472"/>
      <c r="L16" s="21" t="str">
        <f>IF('1-Program Information'!$N17="","Year 4","Year 4 (FY"&amp;('1-Program Information'!$N$17+3)&amp;")")</f>
        <v>Year 4</v>
      </c>
      <c r="M16" s="34"/>
      <c r="N16" s="472"/>
      <c r="O16" s="10"/>
      <c r="P16" s="10"/>
    </row>
    <row r="17" spans="1:14" ht="15" customHeight="1" x14ac:dyDescent="0.25">
      <c r="A17" s="734">
        <v>16</v>
      </c>
      <c r="B17" s="465"/>
      <c r="C17" s="473" t="s">
        <v>1</v>
      </c>
      <c r="D17" s="12" t="s">
        <v>2</v>
      </c>
      <c r="E17" s="18" t="s">
        <v>10</v>
      </c>
      <c r="F17" s="469" t="s">
        <v>1</v>
      </c>
      <c r="G17" s="12" t="s">
        <v>2</v>
      </c>
      <c r="H17" s="478" t="s">
        <v>10</v>
      </c>
      <c r="I17" s="473" t="s">
        <v>1</v>
      </c>
      <c r="J17" s="12" t="s">
        <v>2</v>
      </c>
      <c r="K17" s="18" t="s">
        <v>10</v>
      </c>
      <c r="L17" s="469" t="s">
        <v>1</v>
      </c>
      <c r="M17" s="12" t="s">
        <v>2</v>
      </c>
      <c r="N17" s="18" t="s">
        <v>10</v>
      </c>
    </row>
    <row r="18" spans="1:14" x14ac:dyDescent="0.25">
      <c r="A18" s="734">
        <v>17</v>
      </c>
      <c r="B18" s="466" t="s">
        <v>195</v>
      </c>
      <c r="C18" s="455"/>
      <c r="D18" s="2"/>
      <c r="E18" s="17"/>
      <c r="F18" s="5"/>
      <c r="G18" s="2"/>
      <c r="H18" s="450"/>
      <c r="I18" s="455"/>
      <c r="J18" s="2"/>
      <c r="K18" s="17"/>
      <c r="L18" s="5"/>
      <c r="M18" s="2"/>
      <c r="N18" s="17"/>
    </row>
    <row r="19" spans="1:14" x14ac:dyDescent="0.25">
      <c r="A19" s="734">
        <v>18</v>
      </c>
      <c r="B19" s="648" t="s">
        <v>13</v>
      </c>
      <c r="C19" s="516">
        <f>'4-Existing Personnel'!I7</f>
        <v>0</v>
      </c>
      <c r="D19" s="11">
        <f>'4-Existing Personnel'!N7</f>
        <v>0</v>
      </c>
      <c r="E19" s="17">
        <f t="shared" ref="E19:E21" si="11">SUM(C19:D19)</f>
        <v>0</v>
      </c>
      <c r="F19" s="517">
        <f>'4-Existing Personnel'!J7</f>
        <v>0</v>
      </c>
      <c r="G19" s="11">
        <f>'4-Existing Personnel'!O7</f>
        <v>0</v>
      </c>
      <c r="H19" s="450">
        <f>SUM(F19:G19)</f>
        <v>0</v>
      </c>
      <c r="I19" s="516">
        <f>'4-Existing Personnel'!K7</f>
        <v>0</v>
      </c>
      <c r="J19" s="11">
        <f>'4-Existing Personnel'!P7</f>
        <v>0</v>
      </c>
      <c r="K19" s="17">
        <f t="shared" ref="K19:K21" si="12">SUM(I19:J19)</f>
        <v>0</v>
      </c>
      <c r="L19" s="517">
        <f>'4-Existing Personnel'!L7</f>
        <v>0</v>
      </c>
      <c r="M19" s="11">
        <f>'4-Existing Personnel'!Q7</f>
        <v>0</v>
      </c>
      <c r="N19" s="17">
        <f>SUM(L19:M19)</f>
        <v>0</v>
      </c>
    </row>
    <row r="20" spans="1:14" x14ac:dyDescent="0.25">
      <c r="A20" s="734">
        <v>19</v>
      </c>
      <c r="B20" s="648" t="s">
        <v>12</v>
      </c>
      <c r="C20" s="516">
        <f>'4-Existing Personnel'!I11</f>
        <v>0</v>
      </c>
      <c r="D20" s="11">
        <f>'4-Existing Personnel'!N11</f>
        <v>0</v>
      </c>
      <c r="E20" s="17">
        <f t="shared" si="11"/>
        <v>0</v>
      </c>
      <c r="F20" s="517">
        <f>'4-Existing Personnel'!J11</f>
        <v>0</v>
      </c>
      <c r="G20" s="11">
        <f>'4-Existing Personnel'!O11</f>
        <v>0</v>
      </c>
      <c r="H20" s="450">
        <f t="shared" ref="H20:H21" si="13">SUM(F20:G20)</f>
        <v>0</v>
      </c>
      <c r="I20" s="516">
        <f>'4-Existing Personnel'!K11</f>
        <v>0</v>
      </c>
      <c r="J20" s="11">
        <f>'4-Existing Personnel'!P11</f>
        <v>0</v>
      </c>
      <c r="K20" s="17">
        <f t="shared" si="12"/>
        <v>0</v>
      </c>
      <c r="L20" s="517">
        <f>'4-Existing Personnel'!L11</f>
        <v>0</v>
      </c>
      <c r="M20" s="11">
        <f>'4-Existing Personnel'!Q11</f>
        <v>0</v>
      </c>
      <c r="N20" s="17">
        <f t="shared" ref="N20:N21" si="14">SUM(L20:M20)</f>
        <v>0</v>
      </c>
    </row>
    <row r="21" spans="1:14" x14ac:dyDescent="0.25">
      <c r="A21" s="734">
        <v>20</v>
      </c>
      <c r="B21" s="649" t="s">
        <v>6</v>
      </c>
      <c r="C21" s="516">
        <f>'4-Existing Personnel'!I8+'4-Existing Personnel'!I12</f>
        <v>0</v>
      </c>
      <c r="D21" s="11">
        <f>'4-Existing Personnel'!N8+'4-Existing Personnel'!N12</f>
        <v>0</v>
      </c>
      <c r="E21" s="17">
        <f t="shared" si="11"/>
        <v>0</v>
      </c>
      <c r="F21" s="517">
        <f>'4-Existing Personnel'!J8+'4-Existing Personnel'!J12</f>
        <v>0</v>
      </c>
      <c r="G21" s="11">
        <f>'4-Existing Personnel'!O8+'4-Existing Personnel'!O12</f>
        <v>0</v>
      </c>
      <c r="H21" s="450">
        <f t="shared" si="13"/>
        <v>0</v>
      </c>
      <c r="I21" s="516">
        <f>'4-Existing Personnel'!K8+'4-Existing Personnel'!K12</f>
        <v>0</v>
      </c>
      <c r="J21" s="11">
        <f>'4-Existing Personnel'!P8+'4-Existing Personnel'!P12</f>
        <v>0</v>
      </c>
      <c r="K21" s="17">
        <f t="shared" si="12"/>
        <v>0</v>
      </c>
      <c r="L21" s="517">
        <f>'4-Existing Personnel'!L8+'4-Existing Personnel'!L12</f>
        <v>0</v>
      </c>
      <c r="M21" s="11">
        <f>'4-Existing Personnel'!Q8+'4-Existing Personnel'!Q12</f>
        <v>0</v>
      </c>
      <c r="N21" s="17">
        <f t="shared" si="14"/>
        <v>0</v>
      </c>
    </row>
    <row r="22" spans="1:14" x14ac:dyDescent="0.25">
      <c r="A22" s="734">
        <v>21</v>
      </c>
      <c r="B22" s="649" t="s">
        <v>7</v>
      </c>
      <c r="C22" s="516">
        <f>'4-Existing Personnel'!I9+'4-Existing Personnel'!I13</f>
        <v>0</v>
      </c>
      <c r="D22" s="11">
        <f>'4-Existing Personnel'!N9+'4-Existing Personnel'!N13</f>
        <v>0</v>
      </c>
      <c r="E22" s="17">
        <f t="shared" ref="E22" si="15">SUM(C22:D22)</f>
        <v>0</v>
      </c>
      <c r="F22" s="517">
        <f>'4-Existing Personnel'!J9+'4-Existing Personnel'!J13</f>
        <v>0</v>
      </c>
      <c r="G22" s="11">
        <f>'4-Existing Personnel'!O9+'4-Existing Personnel'!O13</f>
        <v>0</v>
      </c>
      <c r="H22" s="450">
        <f t="shared" ref="H22" si="16">SUM(F22:G22)</f>
        <v>0</v>
      </c>
      <c r="I22" s="516">
        <f>'4-Existing Personnel'!K9+'4-Existing Personnel'!K13</f>
        <v>0</v>
      </c>
      <c r="J22" s="11">
        <f>'4-Existing Personnel'!P9+'4-Existing Personnel'!P13</f>
        <v>0</v>
      </c>
      <c r="K22" s="17">
        <f t="shared" ref="K22" si="17">SUM(I22:J22)</f>
        <v>0</v>
      </c>
      <c r="L22" s="517">
        <f>'4-Existing Personnel'!L9+'4-Existing Personnel'!L13</f>
        <v>0</v>
      </c>
      <c r="M22" s="11">
        <f>'4-Existing Personnel'!Q9+'4-Existing Personnel'!Q13</f>
        <v>0</v>
      </c>
      <c r="N22" s="17">
        <f t="shared" ref="N22" si="18">SUM(L22:M22)</f>
        <v>0</v>
      </c>
    </row>
    <row r="23" spans="1:14" s="13" customFormat="1" x14ac:dyDescent="0.25">
      <c r="A23" s="734">
        <v>22</v>
      </c>
      <c r="B23" s="652" t="s">
        <v>371</v>
      </c>
      <c r="C23" s="474">
        <f t="shared" ref="C23:N23" si="19">SUM(C19:C22)</f>
        <v>0</v>
      </c>
      <c r="D23" s="6">
        <f t="shared" si="19"/>
        <v>0</v>
      </c>
      <c r="E23" s="19">
        <f t="shared" si="19"/>
        <v>0</v>
      </c>
      <c r="F23" s="470">
        <f t="shared" si="19"/>
        <v>0</v>
      </c>
      <c r="G23" s="6">
        <f t="shared" si="19"/>
        <v>0</v>
      </c>
      <c r="H23" s="479">
        <f t="shared" si="19"/>
        <v>0</v>
      </c>
      <c r="I23" s="474">
        <f t="shared" si="19"/>
        <v>0</v>
      </c>
      <c r="J23" s="6">
        <f t="shared" si="19"/>
        <v>0</v>
      </c>
      <c r="K23" s="19">
        <f t="shared" si="19"/>
        <v>0</v>
      </c>
      <c r="L23" s="470">
        <f t="shared" si="19"/>
        <v>0</v>
      </c>
      <c r="M23" s="6">
        <f t="shared" si="19"/>
        <v>0</v>
      </c>
      <c r="N23" s="19">
        <f t="shared" si="19"/>
        <v>0</v>
      </c>
    </row>
    <row r="24" spans="1:14" x14ac:dyDescent="0.25">
      <c r="A24" s="734">
        <v>23</v>
      </c>
      <c r="B24" s="466" t="s">
        <v>14</v>
      </c>
      <c r="C24" s="455"/>
      <c r="D24" s="2"/>
      <c r="E24" s="17"/>
      <c r="F24" s="5"/>
      <c r="G24" s="2"/>
      <c r="H24" s="450"/>
      <c r="I24" s="455"/>
      <c r="J24" s="2"/>
      <c r="K24" s="17"/>
      <c r="L24" s="5"/>
      <c r="M24" s="2"/>
      <c r="N24" s="17"/>
    </row>
    <row r="25" spans="1:14" x14ac:dyDescent="0.25">
      <c r="A25" s="734">
        <v>24</v>
      </c>
      <c r="B25" s="651" t="s">
        <v>8</v>
      </c>
      <c r="C25" s="516"/>
      <c r="D25" s="11"/>
      <c r="E25" s="17"/>
      <c r="F25" s="517"/>
      <c r="G25" s="11"/>
      <c r="H25" s="450"/>
      <c r="I25" s="516"/>
      <c r="J25" s="11"/>
      <c r="K25" s="17"/>
      <c r="L25" s="517"/>
      <c r="M25" s="11"/>
      <c r="N25" s="17"/>
    </row>
    <row r="26" spans="1:14" x14ac:dyDescent="0.25">
      <c r="A26" s="734">
        <v>25</v>
      </c>
      <c r="B26" s="648" t="s">
        <v>155</v>
      </c>
      <c r="C26" s="516">
        <f>VLOOKUP(B26,'5-New Personnel'!$D$6:$Q$11,6,0)</f>
        <v>0</v>
      </c>
      <c r="D26" s="11">
        <f>VLOOKUP(B26,'5-New Personnel'!$D$6:$Q$11,11,0)</f>
        <v>0</v>
      </c>
      <c r="E26" s="17">
        <f t="shared" ref="E26:E30" si="20">SUM(C26:D26)</f>
        <v>0</v>
      </c>
      <c r="F26" s="517">
        <f>VLOOKUP(B26,'5-New Personnel'!$D$6:$Q$11,7,0)</f>
        <v>0</v>
      </c>
      <c r="G26" s="11">
        <f>VLOOKUP(B26,'5-New Personnel'!$D$6:$Q$11,12,0)</f>
        <v>0</v>
      </c>
      <c r="H26" s="450">
        <f t="shared" ref="H26:H30" si="21">SUM(F26:G26)</f>
        <v>0</v>
      </c>
      <c r="I26" s="516">
        <f>VLOOKUP(B26,'5-New Personnel'!$D$6:$Q$11,8,0)</f>
        <v>0</v>
      </c>
      <c r="J26" s="11">
        <f>VLOOKUP(B26,'5-New Personnel'!$D$6:$Q$11,13,0)</f>
        <v>0</v>
      </c>
      <c r="K26" s="17">
        <f t="shared" ref="K26:K30" si="22">SUM(I26:J26)</f>
        <v>0</v>
      </c>
      <c r="L26" s="517">
        <f>VLOOKUP(B26,'5-New Personnel'!$D$6:$Q$11,9,0)</f>
        <v>0</v>
      </c>
      <c r="M26" s="11">
        <f>VLOOKUP(B26,'5-New Personnel'!$D$6:$Q$11,14,0)</f>
        <v>0</v>
      </c>
      <c r="N26" s="17">
        <f t="shared" ref="N26:N30" si="23">SUM(L26:M26)</f>
        <v>0</v>
      </c>
    </row>
    <row r="27" spans="1:14" x14ac:dyDescent="0.25">
      <c r="A27" s="734">
        <v>26</v>
      </c>
      <c r="B27" s="648" t="s">
        <v>11</v>
      </c>
      <c r="C27" s="516">
        <f>VLOOKUP(B27,'5-New Personnel'!$D$6:$Q$11,6,0)</f>
        <v>0</v>
      </c>
      <c r="D27" s="11">
        <f>VLOOKUP(B27,'5-New Personnel'!$D$6:$Q$11,11,0)</f>
        <v>0</v>
      </c>
      <c r="E27" s="17">
        <f t="shared" si="20"/>
        <v>0</v>
      </c>
      <c r="F27" s="517">
        <f>VLOOKUP(B27,'5-New Personnel'!$D$6:$Q$11,7,0)</f>
        <v>0</v>
      </c>
      <c r="G27" s="11">
        <f>VLOOKUP(B27,'5-New Personnel'!$D$6:$Q$11,12,0)</f>
        <v>0</v>
      </c>
      <c r="H27" s="450">
        <f t="shared" si="21"/>
        <v>0</v>
      </c>
      <c r="I27" s="516">
        <f>VLOOKUP(B27,'5-New Personnel'!$D$6:$Q$11,8,0)</f>
        <v>0</v>
      </c>
      <c r="J27" s="11">
        <f>VLOOKUP(B27,'5-New Personnel'!$D$6:$Q$11,13,0)</f>
        <v>0</v>
      </c>
      <c r="K27" s="17">
        <f t="shared" si="22"/>
        <v>0</v>
      </c>
      <c r="L27" s="517">
        <f>VLOOKUP(B27,'5-New Personnel'!$D$6:$Q$11,9,0)</f>
        <v>0</v>
      </c>
      <c r="M27" s="11">
        <f>VLOOKUP(B27,'5-New Personnel'!$D$6:$Q$11,14,0)</f>
        <v>0</v>
      </c>
      <c r="N27" s="17">
        <f t="shared" si="23"/>
        <v>0</v>
      </c>
    </row>
    <row r="28" spans="1:14" x14ac:dyDescent="0.25">
      <c r="A28" s="734">
        <v>27</v>
      </c>
      <c r="B28" s="648" t="s">
        <v>54</v>
      </c>
      <c r="C28" s="516">
        <f>VLOOKUP(B28,'5-New Personnel'!$D$6:$Q$11,6,0)</f>
        <v>0</v>
      </c>
      <c r="D28" s="11">
        <f>VLOOKUP(B28,'5-New Personnel'!$D$6:$Q$11,11,0)</f>
        <v>0</v>
      </c>
      <c r="E28" s="17">
        <f t="shared" si="20"/>
        <v>0</v>
      </c>
      <c r="F28" s="517">
        <f>VLOOKUP(B28,'5-New Personnel'!$D$6:$Q$11,7,0)</f>
        <v>0</v>
      </c>
      <c r="G28" s="11">
        <f>VLOOKUP(B28,'5-New Personnel'!$D$6:$Q$11,12,0)</f>
        <v>0</v>
      </c>
      <c r="H28" s="450">
        <f t="shared" si="21"/>
        <v>0</v>
      </c>
      <c r="I28" s="516">
        <f>VLOOKUP(B28,'5-New Personnel'!$D$6:$Q$11,8,0)</f>
        <v>0</v>
      </c>
      <c r="J28" s="11">
        <f>VLOOKUP(B28,'5-New Personnel'!$D$6:$Q$11,13,0)</f>
        <v>0</v>
      </c>
      <c r="K28" s="17">
        <f t="shared" si="22"/>
        <v>0</v>
      </c>
      <c r="L28" s="517">
        <f>VLOOKUP(B28,'5-New Personnel'!$D$6:$Q$11,9,0)</f>
        <v>0</v>
      </c>
      <c r="M28" s="11">
        <f>VLOOKUP(B28,'5-New Personnel'!$D$6:$Q$11,14,0)</f>
        <v>0</v>
      </c>
      <c r="N28" s="17">
        <f t="shared" si="23"/>
        <v>0</v>
      </c>
    </row>
    <row r="29" spans="1:14" x14ac:dyDescent="0.25">
      <c r="A29" s="734">
        <v>28</v>
      </c>
      <c r="B29" s="649" t="s">
        <v>156</v>
      </c>
      <c r="C29" s="516">
        <f>VLOOKUP(B29,'5-New Personnel'!$D$6:$Q$11,6,0)</f>
        <v>0</v>
      </c>
      <c r="D29" s="11">
        <f>VLOOKUP(B29,'5-New Personnel'!$D$6:$Q$11,11,0)</f>
        <v>0</v>
      </c>
      <c r="E29" s="17">
        <f t="shared" si="20"/>
        <v>0</v>
      </c>
      <c r="F29" s="517">
        <f>VLOOKUP(B29,'5-New Personnel'!$D$6:$Q$11,7,0)</f>
        <v>0</v>
      </c>
      <c r="G29" s="11">
        <f>VLOOKUP(B29,'5-New Personnel'!$D$6:$Q$11,12,0)</f>
        <v>0</v>
      </c>
      <c r="H29" s="450">
        <f t="shared" si="21"/>
        <v>0</v>
      </c>
      <c r="I29" s="516">
        <f>VLOOKUP(B29,'5-New Personnel'!$D$6:$Q$11,8,0)</f>
        <v>0</v>
      </c>
      <c r="J29" s="11">
        <f>VLOOKUP(B29,'5-New Personnel'!$D$6:$Q$11,13,0)</f>
        <v>0</v>
      </c>
      <c r="K29" s="17">
        <f t="shared" si="22"/>
        <v>0</v>
      </c>
      <c r="L29" s="517">
        <f>VLOOKUP(B29,'5-New Personnel'!$D$6:$Q$11,9,0)</f>
        <v>0</v>
      </c>
      <c r="M29" s="11">
        <f>VLOOKUP(B29,'5-New Personnel'!$D$6:$Q$11,14,0)</f>
        <v>0</v>
      </c>
      <c r="N29" s="17">
        <f t="shared" si="23"/>
        <v>0</v>
      </c>
    </row>
    <row r="30" spans="1:14" x14ac:dyDescent="0.25">
      <c r="A30" s="734">
        <v>29</v>
      </c>
      <c r="B30" s="649" t="s">
        <v>7</v>
      </c>
      <c r="C30" s="516">
        <f>VLOOKUP(B30,'5-New Personnel'!$D$6:$Q$11,6,0)</f>
        <v>0</v>
      </c>
      <c r="D30" s="11">
        <f>VLOOKUP(B30,'5-New Personnel'!$D$6:$Q$11,11,0)</f>
        <v>0</v>
      </c>
      <c r="E30" s="17">
        <f t="shared" si="20"/>
        <v>0</v>
      </c>
      <c r="F30" s="517">
        <f>VLOOKUP(B30,'5-New Personnel'!$D$6:$Q$11,7,0)</f>
        <v>0</v>
      </c>
      <c r="G30" s="11">
        <f>VLOOKUP(B30,'5-New Personnel'!$D$6:$Q$11,12,0)</f>
        <v>0</v>
      </c>
      <c r="H30" s="450">
        <f t="shared" si="21"/>
        <v>0</v>
      </c>
      <c r="I30" s="516">
        <f>VLOOKUP(B30,'5-New Personnel'!$D$6:$Q$11,8,0)</f>
        <v>0</v>
      </c>
      <c r="J30" s="11">
        <f>VLOOKUP(B30,'5-New Personnel'!$D$6:$Q$11,13,0)</f>
        <v>0</v>
      </c>
      <c r="K30" s="17">
        <f t="shared" si="22"/>
        <v>0</v>
      </c>
      <c r="L30" s="517">
        <f>VLOOKUP(B30,'5-New Personnel'!$D$6:$Q$11,9,0)</f>
        <v>0</v>
      </c>
      <c r="M30" s="11">
        <f>VLOOKUP(B30,'5-New Personnel'!$D$6:$Q$11,14,0)</f>
        <v>0</v>
      </c>
      <c r="N30" s="17">
        <f t="shared" si="23"/>
        <v>0</v>
      </c>
    </row>
    <row r="31" spans="1:14" x14ac:dyDescent="0.25">
      <c r="A31" s="734">
        <v>30</v>
      </c>
      <c r="B31" s="651" t="s">
        <v>9</v>
      </c>
      <c r="C31" s="516"/>
      <c r="D31" s="11"/>
      <c r="E31" s="17"/>
      <c r="F31" s="517"/>
      <c r="G31" s="11"/>
      <c r="H31" s="450"/>
      <c r="I31" s="516"/>
      <c r="J31" s="11"/>
      <c r="K31" s="17"/>
      <c r="L31" s="517"/>
      <c r="M31" s="11"/>
      <c r="N31" s="17"/>
    </row>
    <row r="32" spans="1:14" x14ac:dyDescent="0.25">
      <c r="A32" s="734">
        <v>31</v>
      </c>
      <c r="B32" s="648" t="s">
        <v>155</v>
      </c>
      <c r="C32" s="516">
        <f>VLOOKUP(B32,'5-New Personnel'!$D$12:$Q$19,6,0)</f>
        <v>0</v>
      </c>
      <c r="D32" s="11">
        <f>VLOOKUP(B32,'5-New Personnel'!$D$12:$Q$19,11,0)</f>
        <v>0</v>
      </c>
      <c r="E32" s="17">
        <f t="shared" ref="E32:E36" si="24">SUM(C32:D32)</f>
        <v>0</v>
      </c>
      <c r="F32" s="517">
        <f>VLOOKUP(B32,'5-New Personnel'!$D$12:$Q$19,7,0)</f>
        <v>0</v>
      </c>
      <c r="G32" s="11">
        <f>VLOOKUP(B32,'5-New Personnel'!$D$12:$Q$19,12,0)</f>
        <v>0</v>
      </c>
      <c r="H32" s="450">
        <f t="shared" ref="H32:H36" si="25">SUM(F32:G32)</f>
        <v>0</v>
      </c>
      <c r="I32" s="516">
        <f>VLOOKUP(B32,'5-New Personnel'!$D$12:$Q$19,8,0)</f>
        <v>0</v>
      </c>
      <c r="J32" s="11">
        <f>VLOOKUP(B32,'5-New Personnel'!$D$12:$Q$19,13,0)</f>
        <v>0</v>
      </c>
      <c r="K32" s="17">
        <f t="shared" ref="K32:K36" si="26">SUM(I32:J32)</f>
        <v>0</v>
      </c>
      <c r="L32" s="517">
        <f>VLOOKUP(B32,'5-New Personnel'!$D$12:$Q$19,9,0)</f>
        <v>0</v>
      </c>
      <c r="M32" s="11">
        <f>VLOOKUP(B32,'5-New Personnel'!$D$12:$Q$19,14,0)</f>
        <v>0</v>
      </c>
      <c r="N32" s="17">
        <f t="shared" ref="N32:N36" si="27">SUM(L32:M32)</f>
        <v>0</v>
      </c>
    </row>
    <row r="33" spans="1:14" x14ac:dyDescent="0.25">
      <c r="A33" s="734">
        <v>32</v>
      </c>
      <c r="B33" s="648" t="s">
        <v>11</v>
      </c>
      <c r="C33" s="516">
        <f>VLOOKUP(B33,'5-New Personnel'!$D$12:$Q$19,6,0)</f>
        <v>0</v>
      </c>
      <c r="D33" s="11">
        <f>VLOOKUP(B33,'5-New Personnel'!$D$12:$Q$19,11,0)</f>
        <v>0</v>
      </c>
      <c r="E33" s="17">
        <f t="shared" si="24"/>
        <v>0</v>
      </c>
      <c r="F33" s="517">
        <f>VLOOKUP(B33,'5-New Personnel'!$D$12:$Q$19,7,0)</f>
        <v>0</v>
      </c>
      <c r="G33" s="11">
        <f>VLOOKUP(B33,'5-New Personnel'!$D$12:$Q$19,12,0)</f>
        <v>0</v>
      </c>
      <c r="H33" s="450">
        <f t="shared" si="25"/>
        <v>0</v>
      </c>
      <c r="I33" s="516">
        <f>VLOOKUP(B33,'5-New Personnel'!$D$12:$Q$19,8,0)</f>
        <v>0</v>
      </c>
      <c r="J33" s="11">
        <f>VLOOKUP(B33,'5-New Personnel'!$D$12:$Q$19,13,0)</f>
        <v>0</v>
      </c>
      <c r="K33" s="17">
        <f t="shared" si="26"/>
        <v>0</v>
      </c>
      <c r="L33" s="517">
        <f>VLOOKUP(B33,'5-New Personnel'!$D$12:$Q$19,9,0)</f>
        <v>0</v>
      </c>
      <c r="M33" s="11">
        <f>VLOOKUP(B33,'5-New Personnel'!$D$12:$Q$19,14,0)</f>
        <v>0</v>
      </c>
      <c r="N33" s="17">
        <f t="shared" si="27"/>
        <v>0</v>
      </c>
    </row>
    <row r="34" spans="1:14" x14ac:dyDescent="0.25">
      <c r="A34" s="734">
        <v>33</v>
      </c>
      <c r="B34" s="648" t="s">
        <v>54</v>
      </c>
      <c r="C34" s="516">
        <f>VLOOKUP(B34,'5-New Personnel'!$D$12:$Q$19,6,0)</f>
        <v>0</v>
      </c>
      <c r="D34" s="11">
        <f>VLOOKUP(B34,'5-New Personnel'!$D$12:$Q$19,11,0)</f>
        <v>0</v>
      </c>
      <c r="E34" s="17">
        <f t="shared" si="24"/>
        <v>0</v>
      </c>
      <c r="F34" s="517">
        <f>VLOOKUP(B34,'5-New Personnel'!$D$12:$Q$19,7,0)</f>
        <v>0</v>
      </c>
      <c r="G34" s="11">
        <f>VLOOKUP(B34,'5-New Personnel'!$D$12:$Q$19,12,0)</f>
        <v>0</v>
      </c>
      <c r="H34" s="450">
        <f t="shared" si="25"/>
        <v>0</v>
      </c>
      <c r="I34" s="516">
        <f>VLOOKUP(B34,'5-New Personnel'!$D$12:$Q$19,8,0)</f>
        <v>0</v>
      </c>
      <c r="J34" s="11">
        <f>VLOOKUP(B34,'5-New Personnel'!$D$12:$Q$19,13,0)</f>
        <v>0</v>
      </c>
      <c r="K34" s="17">
        <f t="shared" si="26"/>
        <v>0</v>
      </c>
      <c r="L34" s="517">
        <f>VLOOKUP(B34,'5-New Personnel'!$D$12:$Q$19,9,0)</f>
        <v>0</v>
      </c>
      <c r="M34" s="11">
        <f>VLOOKUP(B34,'5-New Personnel'!$D$12:$Q$19,14,0)</f>
        <v>0</v>
      </c>
      <c r="N34" s="17">
        <f t="shared" si="27"/>
        <v>0</v>
      </c>
    </row>
    <row r="35" spans="1:14" x14ac:dyDescent="0.25">
      <c r="A35" s="734">
        <v>34</v>
      </c>
      <c r="B35" s="649" t="s">
        <v>156</v>
      </c>
      <c r="C35" s="516">
        <f>VLOOKUP(B35,'5-New Personnel'!$D$12:$Q$19,6,0)</f>
        <v>0</v>
      </c>
      <c r="D35" s="11">
        <f>VLOOKUP(B35,'5-New Personnel'!$D$12:$Q$19,11,0)</f>
        <v>0</v>
      </c>
      <c r="E35" s="17">
        <f t="shared" si="24"/>
        <v>0</v>
      </c>
      <c r="F35" s="517">
        <f>VLOOKUP(B35,'5-New Personnel'!$D$12:$Q$19,7,0)</f>
        <v>0</v>
      </c>
      <c r="G35" s="11">
        <f>VLOOKUP(B35,'5-New Personnel'!$D$12:$Q$19,12,0)</f>
        <v>0</v>
      </c>
      <c r="H35" s="450">
        <f t="shared" si="25"/>
        <v>0</v>
      </c>
      <c r="I35" s="516">
        <f>VLOOKUP(B35,'5-New Personnel'!$D$12:$Q$19,8,0)</f>
        <v>0</v>
      </c>
      <c r="J35" s="11">
        <f>VLOOKUP(B35,'5-New Personnel'!$D$12:$Q$19,13,0)</f>
        <v>0</v>
      </c>
      <c r="K35" s="17">
        <f t="shared" si="26"/>
        <v>0</v>
      </c>
      <c r="L35" s="517">
        <f>VLOOKUP(B35,'5-New Personnel'!$D$12:$Q$19,9,0)</f>
        <v>0</v>
      </c>
      <c r="M35" s="11">
        <f>VLOOKUP(B35,'5-New Personnel'!$D$12:$Q$19,14,0)</f>
        <v>0</v>
      </c>
      <c r="N35" s="17">
        <f t="shared" si="27"/>
        <v>0</v>
      </c>
    </row>
    <row r="36" spans="1:14" x14ac:dyDescent="0.25">
      <c r="A36" s="734">
        <v>35</v>
      </c>
      <c r="B36" s="650" t="s">
        <v>7</v>
      </c>
      <c r="C36" s="516">
        <f>VLOOKUP(B36,'5-New Personnel'!$D$12:$Q$19,6,0)</f>
        <v>0</v>
      </c>
      <c r="D36" s="11">
        <f>VLOOKUP(B36,'5-New Personnel'!$D$12:$Q$19,11,0)</f>
        <v>0</v>
      </c>
      <c r="E36" s="17">
        <f t="shared" si="24"/>
        <v>0</v>
      </c>
      <c r="F36" s="517">
        <f>VLOOKUP(B36,'5-New Personnel'!$D$12:$Q$19,7,0)</f>
        <v>0</v>
      </c>
      <c r="G36" s="11">
        <f>VLOOKUP(B36,'5-New Personnel'!$D$12:$Q$19,12,0)</f>
        <v>0</v>
      </c>
      <c r="H36" s="450">
        <f t="shared" si="25"/>
        <v>0</v>
      </c>
      <c r="I36" s="516">
        <f>VLOOKUP(B36,'5-New Personnel'!$D$12:$Q$19,8,0)</f>
        <v>0</v>
      </c>
      <c r="J36" s="11">
        <f>VLOOKUP(B36,'5-New Personnel'!$D$12:$Q$19,13,0)</f>
        <v>0</v>
      </c>
      <c r="K36" s="17">
        <f t="shared" si="26"/>
        <v>0</v>
      </c>
      <c r="L36" s="517">
        <f>VLOOKUP(B36,'5-New Personnel'!$D$12:$Q$19,9,0)</f>
        <v>0</v>
      </c>
      <c r="M36" s="11">
        <f>VLOOKUP(B36,'5-New Personnel'!$D$12:$Q$19,14,0)</f>
        <v>0</v>
      </c>
      <c r="N36" s="17">
        <f t="shared" si="27"/>
        <v>0</v>
      </c>
    </row>
    <row r="37" spans="1:14" x14ac:dyDescent="0.25">
      <c r="A37" s="734">
        <v>36</v>
      </c>
      <c r="B37" s="651" t="s">
        <v>5</v>
      </c>
      <c r="C37" s="516">
        <f>VLOOKUP(B37,'5-New Personnel'!$D$6:$Q$19,6,0)</f>
        <v>0</v>
      </c>
      <c r="D37" s="11">
        <f>VLOOKUP(B37,'5-New Personnel'!$D$6:$Q$19,11,0)</f>
        <v>0</v>
      </c>
      <c r="E37" s="17">
        <f t="shared" ref="E37" si="28">SUM(C37:D37)</f>
        <v>0</v>
      </c>
      <c r="F37" s="517">
        <f>VLOOKUP(B37,'5-New Personnel'!$D$6:$Q$19,7,0)</f>
        <v>0</v>
      </c>
      <c r="G37" s="11">
        <f>VLOOKUP(B37,'5-New Personnel'!$D$6:$Q$19,12,0)</f>
        <v>0</v>
      </c>
      <c r="H37" s="450">
        <f t="shared" ref="H37" si="29">SUM(F37:G37)</f>
        <v>0</v>
      </c>
      <c r="I37" s="516">
        <f>VLOOKUP(B37,'5-New Personnel'!$D$6:$Q$19,8,0)</f>
        <v>0</v>
      </c>
      <c r="J37" s="11">
        <f>VLOOKUP(B37,'5-New Personnel'!$D$6:$Q$19,13,0)</f>
        <v>0</v>
      </c>
      <c r="K37" s="17">
        <f t="shared" ref="K37" si="30">SUM(I37:J37)</f>
        <v>0</v>
      </c>
      <c r="L37" s="517">
        <f>VLOOKUP(B37,'5-New Personnel'!$D$6:$Q$19,9,0)</f>
        <v>0</v>
      </c>
      <c r="M37" s="11">
        <f>VLOOKUP(B37,'5-New Personnel'!$D$6:$Q$19,14,0)</f>
        <v>0</v>
      </c>
      <c r="N37" s="17">
        <f t="shared" ref="N37" si="31">SUM(L37:M37)</f>
        <v>0</v>
      </c>
    </row>
    <row r="38" spans="1:14" s="13" customFormat="1" x14ac:dyDescent="0.25">
      <c r="A38" s="734">
        <v>37</v>
      </c>
      <c r="B38" s="652" t="s">
        <v>372</v>
      </c>
      <c r="C38" s="474">
        <f t="shared" ref="C38:N38" si="32">SUM(C25:C37)</f>
        <v>0</v>
      </c>
      <c r="D38" s="6">
        <f t="shared" si="32"/>
        <v>0</v>
      </c>
      <c r="E38" s="19">
        <f t="shared" si="32"/>
        <v>0</v>
      </c>
      <c r="F38" s="470">
        <f t="shared" si="32"/>
        <v>0</v>
      </c>
      <c r="G38" s="6">
        <f t="shared" si="32"/>
        <v>0</v>
      </c>
      <c r="H38" s="479">
        <f t="shared" si="32"/>
        <v>0</v>
      </c>
      <c r="I38" s="474">
        <f t="shared" si="32"/>
        <v>0</v>
      </c>
      <c r="J38" s="6">
        <f t="shared" si="32"/>
        <v>0</v>
      </c>
      <c r="K38" s="19">
        <f t="shared" si="32"/>
        <v>0</v>
      </c>
      <c r="L38" s="470">
        <f t="shared" si="32"/>
        <v>0</v>
      </c>
      <c r="M38" s="6">
        <f t="shared" si="32"/>
        <v>0</v>
      </c>
      <c r="N38" s="19">
        <f t="shared" si="32"/>
        <v>0</v>
      </c>
    </row>
    <row r="39" spans="1:14" x14ac:dyDescent="0.25">
      <c r="A39" s="734">
        <v>38</v>
      </c>
      <c r="B39" s="467"/>
      <c r="C39" s="455"/>
      <c r="D39" s="2"/>
      <c r="E39" s="17"/>
      <c r="F39" s="5"/>
      <c r="G39" s="2"/>
      <c r="H39" s="450"/>
      <c r="I39" s="455"/>
      <c r="J39" s="2"/>
      <c r="K39" s="17"/>
      <c r="L39" s="5"/>
      <c r="M39" s="2"/>
      <c r="N39" s="17"/>
    </row>
    <row r="40" spans="1:14" x14ac:dyDescent="0.25">
      <c r="A40" s="734">
        <v>39</v>
      </c>
      <c r="B40" s="468" t="s">
        <v>56</v>
      </c>
      <c r="C40" s="455"/>
      <c r="D40" s="2"/>
      <c r="E40" s="17"/>
      <c r="F40" s="5"/>
      <c r="G40" s="2"/>
      <c r="H40" s="450"/>
      <c r="I40" s="455"/>
      <c r="J40" s="2"/>
      <c r="K40" s="17"/>
      <c r="L40" s="5"/>
      <c r="M40" s="2"/>
      <c r="N40" s="17"/>
    </row>
    <row r="41" spans="1:14" x14ac:dyDescent="0.25">
      <c r="A41" s="734">
        <v>40</v>
      </c>
      <c r="B41" s="651" t="s">
        <v>15</v>
      </c>
      <c r="C41" s="516"/>
      <c r="D41" s="11"/>
      <c r="E41" s="17"/>
      <c r="F41" s="517"/>
      <c r="G41" s="11"/>
      <c r="H41" s="450"/>
      <c r="I41" s="516"/>
      <c r="J41" s="11"/>
      <c r="K41" s="17"/>
      <c r="L41" s="517"/>
      <c r="M41" s="11"/>
      <c r="N41" s="17"/>
    </row>
    <row r="42" spans="1:14" x14ac:dyDescent="0.25">
      <c r="A42" s="734">
        <v>41</v>
      </c>
      <c r="B42" s="462" t="s">
        <v>26</v>
      </c>
      <c r="C42" s="516">
        <f>VLOOKUP($B42,'6-Operating Expenses'!$C$5:$L$30,3,0)</f>
        <v>0</v>
      </c>
      <c r="D42" s="11">
        <f>VLOOKUP($B42,'6-Operating Expenses'!$C$5:$L$30,4,0)</f>
        <v>0</v>
      </c>
      <c r="E42" s="17">
        <f t="shared" ref="E42:E43" si="33">SUM(C42:D42)</f>
        <v>0</v>
      </c>
      <c r="F42" s="517">
        <f>VLOOKUP($B42,'6-Operating Expenses'!$C$5:$L$30,5,0)</f>
        <v>0</v>
      </c>
      <c r="G42" s="11">
        <f>VLOOKUP($B42,'6-Operating Expenses'!$C$5:$L$30,6,0)</f>
        <v>0</v>
      </c>
      <c r="H42" s="17">
        <f t="shared" ref="H42:H43" si="34">SUM(F42:G42)</f>
        <v>0</v>
      </c>
      <c r="I42" s="516">
        <f>VLOOKUP($B42,'6-Operating Expenses'!$C$5:$L$30,7,0)</f>
        <v>0</v>
      </c>
      <c r="J42" s="11">
        <f>VLOOKUP($B42,'6-Operating Expenses'!$C$5:$L$30,8,0)</f>
        <v>0</v>
      </c>
      <c r="K42" s="17">
        <f t="shared" ref="K42:K43" si="35">SUM(I42:J42)</f>
        <v>0</v>
      </c>
      <c r="L42" s="517">
        <f>VLOOKUP($B42,'6-Operating Expenses'!$C$5:$L$30,9,0)</f>
        <v>0</v>
      </c>
      <c r="M42" s="11">
        <f>VLOOKUP($B42,'6-Operating Expenses'!$C$5:$L$30,10,0)</f>
        <v>0</v>
      </c>
      <c r="N42" s="17">
        <f t="shared" ref="N42:N43" si="36">SUM(L42:M42)</f>
        <v>0</v>
      </c>
    </row>
    <row r="43" spans="1:14" x14ac:dyDescent="0.25">
      <c r="A43" s="734">
        <v>42</v>
      </c>
      <c r="B43" s="462" t="s">
        <v>27</v>
      </c>
      <c r="C43" s="516">
        <f>VLOOKUP($B43,'6-Operating Expenses'!$C$5:$L$30,3,0)</f>
        <v>0</v>
      </c>
      <c r="D43" s="11">
        <f>VLOOKUP($B43,'6-Operating Expenses'!$C$5:$L$30,4,0)</f>
        <v>0</v>
      </c>
      <c r="E43" s="17">
        <f t="shared" si="33"/>
        <v>0</v>
      </c>
      <c r="F43" s="517">
        <f>VLOOKUP($B43,'6-Operating Expenses'!$C$5:$L$30,5,0)</f>
        <v>0</v>
      </c>
      <c r="G43" s="11">
        <f>VLOOKUP($B43,'6-Operating Expenses'!$C$5:$L$30,6,0)</f>
        <v>0</v>
      </c>
      <c r="H43" s="17">
        <f t="shared" si="34"/>
        <v>0</v>
      </c>
      <c r="I43" s="516">
        <f>VLOOKUP($B43,'6-Operating Expenses'!$C$5:$L$30,7,0)</f>
        <v>0</v>
      </c>
      <c r="J43" s="11">
        <f>VLOOKUP($B43,'6-Operating Expenses'!$C$5:$L$30,8,0)</f>
        <v>0</v>
      </c>
      <c r="K43" s="17">
        <f t="shared" si="35"/>
        <v>0</v>
      </c>
      <c r="L43" s="517">
        <f>VLOOKUP($B43,'6-Operating Expenses'!$C$5:$L$30,9,0)</f>
        <v>0</v>
      </c>
      <c r="M43" s="11">
        <f>VLOOKUP($B43,'6-Operating Expenses'!$C$5:$L$30,10,0)</f>
        <v>0</v>
      </c>
      <c r="N43" s="17">
        <f t="shared" si="36"/>
        <v>0</v>
      </c>
    </row>
    <row r="44" spans="1:14" x14ac:dyDescent="0.25">
      <c r="A44" s="734">
        <v>43</v>
      </c>
      <c r="B44" s="651" t="s">
        <v>28</v>
      </c>
      <c r="C44" s="516"/>
      <c r="D44" s="11"/>
      <c r="E44" s="17"/>
      <c r="F44" s="517"/>
      <c r="G44" s="11"/>
      <c r="H44" s="17"/>
      <c r="I44" s="516"/>
      <c r="J44" s="11"/>
      <c r="K44" s="17"/>
      <c r="L44" s="517"/>
      <c r="M44" s="11"/>
      <c r="N44" s="17"/>
    </row>
    <row r="45" spans="1:14" x14ac:dyDescent="0.25">
      <c r="A45" s="734">
        <v>44</v>
      </c>
      <c r="B45" s="462" t="s">
        <v>29</v>
      </c>
      <c r="C45" s="516">
        <f>VLOOKUP($B45,'6-Operating Expenses'!$C$5:$L$30,3,0)</f>
        <v>0</v>
      </c>
      <c r="D45" s="11">
        <f>VLOOKUP($B45,'6-Operating Expenses'!$C$5:$L$30,4,0)</f>
        <v>0</v>
      </c>
      <c r="E45" s="17">
        <f t="shared" ref="E45:E65" si="37">SUM(C45:D45)</f>
        <v>0</v>
      </c>
      <c r="F45" s="517">
        <f>VLOOKUP($B45,'6-Operating Expenses'!$C$5:$L$30,5,0)</f>
        <v>0</v>
      </c>
      <c r="G45" s="11">
        <f>VLOOKUP($B45,'6-Operating Expenses'!$C$5:$L$30,6,0)</f>
        <v>0</v>
      </c>
      <c r="H45" s="17">
        <f t="shared" ref="H45:H65" si="38">SUM(F45:G45)</f>
        <v>0</v>
      </c>
      <c r="I45" s="516">
        <f>VLOOKUP($B45,'6-Operating Expenses'!$C$5:$L$30,7,0)</f>
        <v>0</v>
      </c>
      <c r="J45" s="11">
        <f>VLOOKUP($B45,'6-Operating Expenses'!$C$5:$L$30,8,0)</f>
        <v>0</v>
      </c>
      <c r="K45" s="17">
        <f t="shared" ref="K45:K65" si="39">SUM(I45:J45)</f>
        <v>0</v>
      </c>
      <c r="L45" s="517">
        <f>VLOOKUP($B45,'6-Operating Expenses'!$C$5:$L$30,9,0)</f>
        <v>0</v>
      </c>
      <c r="M45" s="11">
        <f>VLOOKUP($B45,'6-Operating Expenses'!$C$5:$L$30,10,0)</f>
        <v>0</v>
      </c>
      <c r="N45" s="17">
        <f t="shared" ref="N45:N65" si="40">SUM(L45:M45)</f>
        <v>0</v>
      </c>
    </row>
    <row r="46" spans="1:14" x14ac:dyDescent="0.25">
      <c r="A46" s="734">
        <v>45</v>
      </c>
      <c r="B46" s="462" t="s">
        <v>30</v>
      </c>
      <c r="C46" s="516">
        <f>VLOOKUP($B46,'6-Operating Expenses'!$C$5:$L$30,3,0)</f>
        <v>0</v>
      </c>
      <c r="D46" s="11">
        <f>VLOOKUP($B46,'6-Operating Expenses'!$C$5:$L$30,4,0)</f>
        <v>0</v>
      </c>
      <c r="E46" s="17">
        <f t="shared" si="37"/>
        <v>0</v>
      </c>
      <c r="F46" s="517">
        <f>VLOOKUP($B46,'6-Operating Expenses'!$C$5:$L$30,5,0)</f>
        <v>0</v>
      </c>
      <c r="G46" s="11">
        <f>VLOOKUP($B46,'6-Operating Expenses'!$C$5:$L$30,6,0)</f>
        <v>0</v>
      </c>
      <c r="H46" s="17">
        <f t="shared" si="38"/>
        <v>0</v>
      </c>
      <c r="I46" s="516">
        <f>VLOOKUP($B46,'6-Operating Expenses'!$C$5:$L$30,7,0)</f>
        <v>0</v>
      </c>
      <c r="J46" s="11">
        <f>VLOOKUP($B46,'6-Operating Expenses'!$C$5:$L$30,8,0)</f>
        <v>0</v>
      </c>
      <c r="K46" s="17">
        <f t="shared" si="39"/>
        <v>0</v>
      </c>
      <c r="L46" s="517">
        <f>VLOOKUP($B46,'6-Operating Expenses'!$C$5:$L$30,9,0)</f>
        <v>0</v>
      </c>
      <c r="M46" s="11">
        <f>VLOOKUP($B46,'6-Operating Expenses'!$C$5:$L$30,10,0)</f>
        <v>0</v>
      </c>
      <c r="N46" s="17">
        <f t="shared" si="40"/>
        <v>0</v>
      </c>
    </row>
    <row r="47" spans="1:14" x14ac:dyDescent="0.25">
      <c r="A47" s="734">
        <v>46</v>
      </c>
      <c r="B47" s="462" t="s">
        <v>31</v>
      </c>
      <c r="C47" s="516">
        <f>VLOOKUP($B47,'6-Operating Expenses'!$C$5:$L$30,3,0)</f>
        <v>0</v>
      </c>
      <c r="D47" s="11">
        <f>VLOOKUP($B47,'6-Operating Expenses'!$C$5:$L$30,4,0)</f>
        <v>0</v>
      </c>
      <c r="E47" s="17">
        <f t="shared" si="37"/>
        <v>0</v>
      </c>
      <c r="F47" s="517">
        <f>VLOOKUP($B47,'6-Operating Expenses'!$C$5:$L$30,5,0)</f>
        <v>0</v>
      </c>
      <c r="G47" s="11">
        <f>VLOOKUP($B47,'6-Operating Expenses'!$C$5:$L$30,6,0)</f>
        <v>0</v>
      </c>
      <c r="H47" s="17">
        <f t="shared" si="38"/>
        <v>0</v>
      </c>
      <c r="I47" s="516">
        <f>VLOOKUP($B47,'6-Operating Expenses'!$C$5:$L$30,7,0)</f>
        <v>0</v>
      </c>
      <c r="J47" s="11">
        <f>VLOOKUP($B47,'6-Operating Expenses'!$C$5:$L$30,8,0)</f>
        <v>0</v>
      </c>
      <c r="K47" s="17">
        <f t="shared" si="39"/>
        <v>0</v>
      </c>
      <c r="L47" s="517">
        <f>VLOOKUP($B47,'6-Operating Expenses'!$C$5:$L$30,9,0)</f>
        <v>0</v>
      </c>
      <c r="M47" s="11">
        <f>VLOOKUP($B47,'6-Operating Expenses'!$C$5:$L$30,10,0)</f>
        <v>0</v>
      </c>
      <c r="N47" s="17">
        <f t="shared" si="40"/>
        <v>0</v>
      </c>
    </row>
    <row r="48" spans="1:14" x14ac:dyDescent="0.25">
      <c r="A48" s="734">
        <v>47</v>
      </c>
      <c r="B48" s="462" t="s">
        <v>32</v>
      </c>
      <c r="C48" s="516">
        <f>VLOOKUP($B48,'6-Operating Expenses'!$C$5:$L$30,3,0)</f>
        <v>0</v>
      </c>
      <c r="D48" s="11">
        <f>VLOOKUP($B48,'6-Operating Expenses'!$C$5:$L$30,4,0)</f>
        <v>0</v>
      </c>
      <c r="E48" s="17">
        <f t="shared" si="37"/>
        <v>0</v>
      </c>
      <c r="F48" s="517">
        <f>VLOOKUP($B48,'6-Operating Expenses'!$C$5:$L$30,5,0)</f>
        <v>0</v>
      </c>
      <c r="G48" s="11">
        <f>VLOOKUP($B48,'6-Operating Expenses'!$C$5:$L$30,6,0)</f>
        <v>0</v>
      </c>
      <c r="H48" s="17">
        <f t="shared" si="38"/>
        <v>0</v>
      </c>
      <c r="I48" s="516">
        <f>VLOOKUP($B48,'6-Operating Expenses'!$C$5:$L$30,7,0)</f>
        <v>0</v>
      </c>
      <c r="J48" s="11">
        <f>VLOOKUP($B48,'6-Operating Expenses'!$C$5:$L$30,8,0)</f>
        <v>0</v>
      </c>
      <c r="K48" s="17">
        <f t="shared" si="39"/>
        <v>0</v>
      </c>
      <c r="L48" s="517">
        <f>VLOOKUP($B48,'6-Operating Expenses'!$C$5:$L$30,9,0)</f>
        <v>0</v>
      </c>
      <c r="M48" s="11">
        <f>VLOOKUP($B48,'6-Operating Expenses'!$C$5:$L$30,10,0)</f>
        <v>0</v>
      </c>
      <c r="N48" s="17">
        <f t="shared" si="40"/>
        <v>0</v>
      </c>
    </row>
    <row r="49" spans="1:14" x14ac:dyDescent="0.25">
      <c r="A49" s="734">
        <v>48</v>
      </c>
      <c r="B49" s="462" t="s">
        <v>33</v>
      </c>
      <c r="C49" s="516">
        <f>VLOOKUP($B49,'6-Operating Expenses'!$C$5:$L$30,3,0)</f>
        <v>0</v>
      </c>
      <c r="D49" s="11">
        <f>VLOOKUP($B49,'6-Operating Expenses'!$C$5:$L$30,4,0)</f>
        <v>0</v>
      </c>
      <c r="E49" s="17">
        <f t="shared" si="37"/>
        <v>0</v>
      </c>
      <c r="F49" s="517">
        <f>VLOOKUP($B49,'6-Operating Expenses'!$C$5:$L$30,5,0)</f>
        <v>0</v>
      </c>
      <c r="G49" s="11">
        <f>VLOOKUP($B49,'6-Operating Expenses'!$C$5:$L$30,6,0)</f>
        <v>0</v>
      </c>
      <c r="H49" s="17">
        <f t="shared" si="38"/>
        <v>0</v>
      </c>
      <c r="I49" s="516">
        <f>VLOOKUP($B49,'6-Operating Expenses'!$C$5:$L$30,7,0)</f>
        <v>0</v>
      </c>
      <c r="J49" s="11">
        <f>VLOOKUP($B49,'6-Operating Expenses'!$C$5:$L$30,8,0)</f>
        <v>0</v>
      </c>
      <c r="K49" s="17">
        <f t="shared" si="39"/>
        <v>0</v>
      </c>
      <c r="L49" s="517">
        <f>VLOOKUP($B49,'6-Operating Expenses'!$C$5:$L$30,9,0)</f>
        <v>0</v>
      </c>
      <c r="M49" s="11">
        <f>VLOOKUP($B49,'6-Operating Expenses'!$C$5:$L$30,10,0)</f>
        <v>0</v>
      </c>
      <c r="N49" s="17">
        <f t="shared" si="40"/>
        <v>0</v>
      </c>
    </row>
    <row r="50" spans="1:14" x14ac:dyDescent="0.25">
      <c r="A50" s="734">
        <v>49</v>
      </c>
      <c r="B50" s="462" t="s">
        <v>34</v>
      </c>
      <c r="C50" s="516">
        <f>VLOOKUP($B50,'6-Operating Expenses'!$C$5:$L$30,3,0)</f>
        <v>0</v>
      </c>
      <c r="D50" s="11">
        <f>VLOOKUP($B50,'6-Operating Expenses'!$C$5:$L$30,4,0)</f>
        <v>0</v>
      </c>
      <c r="E50" s="17">
        <f t="shared" si="37"/>
        <v>0</v>
      </c>
      <c r="F50" s="517">
        <f>VLOOKUP($B50,'6-Operating Expenses'!$C$5:$L$30,5,0)</f>
        <v>0</v>
      </c>
      <c r="G50" s="11">
        <f>VLOOKUP($B50,'6-Operating Expenses'!$C$5:$L$30,6,0)</f>
        <v>0</v>
      </c>
      <c r="H50" s="17">
        <f t="shared" si="38"/>
        <v>0</v>
      </c>
      <c r="I50" s="516">
        <f>VLOOKUP($B50,'6-Operating Expenses'!$C$5:$L$30,7,0)</f>
        <v>0</v>
      </c>
      <c r="J50" s="11">
        <f>VLOOKUP($B50,'6-Operating Expenses'!$C$5:$L$30,8,0)</f>
        <v>0</v>
      </c>
      <c r="K50" s="17">
        <f t="shared" si="39"/>
        <v>0</v>
      </c>
      <c r="L50" s="517">
        <f>VLOOKUP($B50,'6-Operating Expenses'!$C$5:$L$30,9,0)</f>
        <v>0</v>
      </c>
      <c r="M50" s="11">
        <f>VLOOKUP($B50,'6-Operating Expenses'!$C$5:$L$30,10,0)</f>
        <v>0</v>
      </c>
      <c r="N50" s="17">
        <f t="shared" si="40"/>
        <v>0</v>
      </c>
    </row>
    <row r="51" spans="1:14" x14ac:dyDescent="0.25">
      <c r="A51" s="734">
        <v>50</v>
      </c>
      <c r="B51" s="462" t="s">
        <v>19</v>
      </c>
      <c r="C51" s="516">
        <f>VLOOKUP($B51,'6-Operating Expenses'!$C$5:$L$30,3,0)</f>
        <v>0</v>
      </c>
      <c r="D51" s="11">
        <f>VLOOKUP($B51,'6-Operating Expenses'!$C$5:$L$30,4,0)</f>
        <v>0</v>
      </c>
      <c r="E51" s="17">
        <f t="shared" si="37"/>
        <v>0</v>
      </c>
      <c r="F51" s="517">
        <f>VLOOKUP($B51,'6-Operating Expenses'!$C$5:$L$30,5,0)</f>
        <v>0</v>
      </c>
      <c r="G51" s="11">
        <f>VLOOKUP($B51,'6-Operating Expenses'!$C$5:$L$30,6,0)</f>
        <v>0</v>
      </c>
      <c r="H51" s="17">
        <f t="shared" si="38"/>
        <v>0</v>
      </c>
      <c r="I51" s="516">
        <f>VLOOKUP($B51,'6-Operating Expenses'!$C$5:$L$30,7,0)</f>
        <v>0</v>
      </c>
      <c r="J51" s="11">
        <f>VLOOKUP($B51,'6-Operating Expenses'!$C$5:$L$30,8,0)</f>
        <v>0</v>
      </c>
      <c r="K51" s="17">
        <f t="shared" si="39"/>
        <v>0</v>
      </c>
      <c r="L51" s="517">
        <f>VLOOKUP($B51,'6-Operating Expenses'!$C$5:$L$30,9,0)</f>
        <v>0</v>
      </c>
      <c r="M51" s="11">
        <f>VLOOKUP($B51,'6-Operating Expenses'!$C$5:$L$30,10,0)</f>
        <v>0</v>
      </c>
      <c r="N51" s="17">
        <f t="shared" si="40"/>
        <v>0</v>
      </c>
    </row>
    <row r="52" spans="1:14" x14ac:dyDescent="0.25">
      <c r="A52" s="734">
        <v>51</v>
      </c>
      <c r="B52" s="462" t="s">
        <v>35</v>
      </c>
      <c r="C52" s="516">
        <f>VLOOKUP($B52,'6-Operating Expenses'!$C$5:$L$30,3,0)</f>
        <v>0</v>
      </c>
      <c r="D52" s="11">
        <f>VLOOKUP($B52,'6-Operating Expenses'!$C$5:$L$30,4,0)</f>
        <v>0</v>
      </c>
      <c r="E52" s="17">
        <f t="shared" si="37"/>
        <v>0</v>
      </c>
      <c r="F52" s="517">
        <f>VLOOKUP($B52,'6-Operating Expenses'!$C$5:$L$30,5,0)</f>
        <v>0</v>
      </c>
      <c r="G52" s="11">
        <f>VLOOKUP($B52,'6-Operating Expenses'!$C$5:$L$30,6,0)</f>
        <v>0</v>
      </c>
      <c r="H52" s="17">
        <f t="shared" si="38"/>
        <v>0</v>
      </c>
      <c r="I52" s="516">
        <f>VLOOKUP($B52,'6-Operating Expenses'!$C$5:$L$30,7,0)</f>
        <v>0</v>
      </c>
      <c r="J52" s="11">
        <f>VLOOKUP($B52,'6-Operating Expenses'!$C$5:$L$30,8,0)</f>
        <v>0</v>
      </c>
      <c r="K52" s="17">
        <f t="shared" si="39"/>
        <v>0</v>
      </c>
      <c r="L52" s="517">
        <f>VLOOKUP($B52,'6-Operating Expenses'!$C$5:$L$30,9,0)</f>
        <v>0</v>
      </c>
      <c r="M52" s="11">
        <f>VLOOKUP($B52,'6-Operating Expenses'!$C$5:$L$30,10,0)</f>
        <v>0</v>
      </c>
      <c r="N52" s="17">
        <f t="shared" si="40"/>
        <v>0</v>
      </c>
    </row>
    <row r="53" spans="1:14" x14ac:dyDescent="0.25">
      <c r="A53" s="734">
        <v>52</v>
      </c>
      <c r="B53" s="462" t="s">
        <v>36</v>
      </c>
      <c r="C53" s="516">
        <f>VLOOKUP($B53,'6-Operating Expenses'!$C$5:$L$30,3,0)</f>
        <v>0</v>
      </c>
      <c r="D53" s="11">
        <f>VLOOKUP($B53,'6-Operating Expenses'!$C$5:$L$30,4,0)</f>
        <v>0</v>
      </c>
      <c r="E53" s="17">
        <f t="shared" si="37"/>
        <v>0</v>
      </c>
      <c r="F53" s="517">
        <f>VLOOKUP($B53,'6-Operating Expenses'!$C$5:$L$30,5,0)</f>
        <v>0</v>
      </c>
      <c r="G53" s="11">
        <f>VLOOKUP($B53,'6-Operating Expenses'!$C$5:$L$30,6,0)</f>
        <v>0</v>
      </c>
      <c r="H53" s="17">
        <f t="shared" si="38"/>
        <v>0</v>
      </c>
      <c r="I53" s="516">
        <f>VLOOKUP($B53,'6-Operating Expenses'!$C$5:$L$30,7,0)</f>
        <v>0</v>
      </c>
      <c r="J53" s="11">
        <f>VLOOKUP($B53,'6-Operating Expenses'!$C$5:$L$30,8,0)</f>
        <v>0</v>
      </c>
      <c r="K53" s="17">
        <f t="shared" si="39"/>
        <v>0</v>
      </c>
      <c r="L53" s="517">
        <f>VLOOKUP($B53,'6-Operating Expenses'!$C$5:$L$30,9,0)</f>
        <v>0</v>
      </c>
      <c r="M53" s="11">
        <f>VLOOKUP($B53,'6-Operating Expenses'!$C$5:$L$30,10,0)</f>
        <v>0</v>
      </c>
      <c r="N53" s="17">
        <f t="shared" si="40"/>
        <v>0</v>
      </c>
    </row>
    <row r="54" spans="1:14" x14ac:dyDescent="0.25">
      <c r="A54" s="734">
        <v>53</v>
      </c>
      <c r="B54" s="462" t="s">
        <v>37</v>
      </c>
      <c r="C54" s="516">
        <f>VLOOKUP($B54,'6-Operating Expenses'!$C$5:$L$30,3,0)</f>
        <v>0</v>
      </c>
      <c r="D54" s="11">
        <f>VLOOKUP($B54,'6-Operating Expenses'!$C$5:$L$30,4,0)</f>
        <v>0</v>
      </c>
      <c r="E54" s="17">
        <f t="shared" si="37"/>
        <v>0</v>
      </c>
      <c r="F54" s="517">
        <f>VLOOKUP($B54,'6-Operating Expenses'!$C$5:$L$30,5,0)</f>
        <v>0</v>
      </c>
      <c r="G54" s="11">
        <f>VLOOKUP($B54,'6-Operating Expenses'!$C$5:$L$30,6,0)</f>
        <v>0</v>
      </c>
      <c r="H54" s="17">
        <f t="shared" si="38"/>
        <v>0</v>
      </c>
      <c r="I54" s="516">
        <f>VLOOKUP($B54,'6-Operating Expenses'!$C$5:$L$30,7,0)</f>
        <v>0</v>
      </c>
      <c r="J54" s="11">
        <f>VLOOKUP($B54,'6-Operating Expenses'!$C$5:$L$30,8,0)</f>
        <v>0</v>
      </c>
      <c r="K54" s="17">
        <f t="shared" si="39"/>
        <v>0</v>
      </c>
      <c r="L54" s="517">
        <f>VLOOKUP($B54,'6-Operating Expenses'!$C$5:$L$30,9,0)</f>
        <v>0</v>
      </c>
      <c r="M54" s="11">
        <f>VLOOKUP($B54,'6-Operating Expenses'!$C$5:$L$30,10,0)</f>
        <v>0</v>
      </c>
      <c r="N54" s="17">
        <f t="shared" si="40"/>
        <v>0</v>
      </c>
    </row>
    <row r="55" spans="1:14" x14ac:dyDescent="0.25">
      <c r="A55" s="734">
        <v>54</v>
      </c>
      <c r="B55" s="462" t="s">
        <v>352</v>
      </c>
      <c r="C55" s="516">
        <f>VLOOKUP($B55,'6-Operating Expenses'!$C$5:$L$30,3,0)</f>
        <v>0</v>
      </c>
      <c r="D55" s="11">
        <f>VLOOKUP($B55,'6-Operating Expenses'!$C$5:$L$30,4,0)</f>
        <v>0</v>
      </c>
      <c r="E55" s="17">
        <f t="shared" si="37"/>
        <v>0</v>
      </c>
      <c r="F55" s="517">
        <f>VLOOKUP($B55,'6-Operating Expenses'!$C$5:$L$30,5,0)</f>
        <v>0</v>
      </c>
      <c r="G55" s="11">
        <f>VLOOKUP($B55,'6-Operating Expenses'!$C$5:$L$30,6,0)</f>
        <v>0</v>
      </c>
      <c r="H55" s="17">
        <f t="shared" si="38"/>
        <v>0</v>
      </c>
      <c r="I55" s="516">
        <f>VLOOKUP($B55,'6-Operating Expenses'!$C$5:$L$30,7,0)</f>
        <v>0</v>
      </c>
      <c r="J55" s="11">
        <f>VLOOKUP($B55,'6-Operating Expenses'!$C$5:$L$30,8,0)</f>
        <v>0</v>
      </c>
      <c r="K55" s="17">
        <f t="shared" si="39"/>
        <v>0</v>
      </c>
      <c r="L55" s="517">
        <f>VLOOKUP($B55,'6-Operating Expenses'!$C$5:$L$30,9,0)</f>
        <v>0</v>
      </c>
      <c r="M55" s="11">
        <f>VLOOKUP($B55,'6-Operating Expenses'!$C$5:$L$30,10,0)</f>
        <v>0</v>
      </c>
      <c r="N55" s="17">
        <f t="shared" si="40"/>
        <v>0</v>
      </c>
    </row>
    <row r="56" spans="1:14" x14ac:dyDescent="0.25">
      <c r="A56" s="734">
        <v>55</v>
      </c>
      <c r="B56" s="462" t="s">
        <v>38</v>
      </c>
      <c r="C56" s="516">
        <f>VLOOKUP($B56,'6-Operating Expenses'!$C$5:$L$30,3,0)</f>
        <v>0</v>
      </c>
      <c r="D56" s="11">
        <f>VLOOKUP($B56,'6-Operating Expenses'!$C$5:$L$30,4,0)</f>
        <v>0</v>
      </c>
      <c r="E56" s="17">
        <f t="shared" si="37"/>
        <v>0</v>
      </c>
      <c r="F56" s="517">
        <f>VLOOKUP($B56,'6-Operating Expenses'!$C$5:$L$30,5,0)</f>
        <v>0</v>
      </c>
      <c r="G56" s="11">
        <f>VLOOKUP($B56,'6-Operating Expenses'!$C$5:$L$30,6,0)</f>
        <v>0</v>
      </c>
      <c r="H56" s="17">
        <f t="shared" si="38"/>
        <v>0</v>
      </c>
      <c r="I56" s="516">
        <f>VLOOKUP($B56,'6-Operating Expenses'!$C$5:$L$30,7,0)</f>
        <v>0</v>
      </c>
      <c r="J56" s="11">
        <f>VLOOKUP($B56,'6-Operating Expenses'!$C$5:$L$30,8,0)</f>
        <v>0</v>
      </c>
      <c r="K56" s="17">
        <f t="shared" si="39"/>
        <v>0</v>
      </c>
      <c r="L56" s="517">
        <f>VLOOKUP($B56,'6-Operating Expenses'!$C$5:$L$30,9,0)</f>
        <v>0</v>
      </c>
      <c r="M56" s="11">
        <f>VLOOKUP($B56,'6-Operating Expenses'!$C$5:$L$30,10,0)</f>
        <v>0</v>
      </c>
      <c r="N56" s="17">
        <f t="shared" si="40"/>
        <v>0</v>
      </c>
    </row>
    <row r="57" spans="1:14" x14ac:dyDescent="0.25">
      <c r="A57" s="734">
        <v>56</v>
      </c>
      <c r="B57" s="462" t="s">
        <v>39</v>
      </c>
      <c r="C57" s="516">
        <f>VLOOKUP($B57,'6-Operating Expenses'!$C$5:$L$30,3,0)</f>
        <v>0</v>
      </c>
      <c r="D57" s="11">
        <f>VLOOKUP($B57,'6-Operating Expenses'!$C$5:$L$30,4,0)</f>
        <v>0</v>
      </c>
      <c r="E57" s="17">
        <f t="shared" si="37"/>
        <v>0</v>
      </c>
      <c r="F57" s="517">
        <f>VLOOKUP($B57,'6-Operating Expenses'!$C$5:$L$30,5,0)</f>
        <v>0</v>
      </c>
      <c r="G57" s="11">
        <f>VLOOKUP($B57,'6-Operating Expenses'!$C$5:$L$30,6,0)</f>
        <v>0</v>
      </c>
      <c r="H57" s="17">
        <f t="shared" si="38"/>
        <v>0</v>
      </c>
      <c r="I57" s="516">
        <f>VLOOKUP($B57,'6-Operating Expenses'!$C$5:$L$30,7,0)</f>
        <v>0</v>
      </c>
      <c r="J57" s="11">
        <f>VLOOKUP($B57,'6-Operating Expenses'!$C$5:$L$30,8,0)</f>
        <v>0</v>
      </c>
      <c r="K57" s="17">
        <f t="shared" si="39"/>
        <v>0</v>
      </c>
      <c r="L57" s="517">
        <f>VLOOKUP($B57,'6-Operating Expenses'!$C$5:$L$30,9,0)</f>
        <v>0</v>
      </c>
      <c r="M57" s="11">
        <f>VLOOKUP($B57,'6-Operating Expenses'!$C$5:$L$30,10,0)</f>
        <v>0</v>
      </c>
      <c r="N57" s="17">
        <f t="shared" si="40"/>
        <v>0</v>
      </c>
    </row>
    <row r="58" spans="1:14" x14ac:dyDescent="0.25">
      <c r="A58" s="734">
        <v>57</v>
      </c>
      <c r="B58" s="462" t="s">
        <v>40</v>
      </c>
      <c r="C58" s="516">
        <f>VLOOKUP($B58,'6-Operating Expenses'!$C$5:$L$30,3,0)</f>
        <v>0</v>
      </c>
      <c r="D58" s="11">
        <f>VLOOKUP($B58,'6-Operating Expenses'!$C$5:$L$30,4,0)</f>
        <v>0</v>
      </c>
      <c r="E58" s="17">
        <f t="shared" si="37"/>
        <v>0</v>
      </c>
      <c r="F58" s="517">
        <f>VLOOKUP($B58,'6-Operating Expenses'!$C$5:$L$30,5,0)</f>
        <v>0</v>
      </c>
      <c r="G58" s="11">
        <f>VLOOKUP($B58,'6-Operating Expenses'!$C$5:$L$30,6,0)</f>
        <v>0</v>
      </c>
      <c r="H58" s="17">
        <f t="shared" si="38"/>
        <v>0</v>
      </c>
      <c r="I58" s="516">
        <f>VLOOKUP($B58,'6-Operating Expenses'!$C$5:$L$30,7,0)</f>
        <v>0</v>
      </c>
      <c r="J58" s="11">
        <f>VLOOKUP($B58,'6-Operating Expenses'!$C$5:$L$30,8,0)</f>
        <v>0</v>
      </c>
      <c r="K58" s="17">
        <f t="shared" si="39"/>
        <v>0</v>
      </c>
      <c r="L58" s="517">
        <f>VLOOKUP($B58,'6-Operating Expenses'!$C$5:$L$30,9,0)</f>
        <v>0</v>
      </c>
      <c r="M58" s="11">
        <f>VLOOKUP($B58,'6-Operating Expenses'!$C$5:$L$30,10,0)</f>
        <v>0</v>
      </c>
      <c r="N58" s="17">
        <f t="shared" si="40"/>
        <v>0</v>
      </c>
    </row>
    <row r="59" spans="1:14" x14ac:dyDescent="0.25">
      <c r="A59" s="734">
        <v>58</v>
      </c>
      <c r="B59" s="462" t="s">
        <v>41</v>
      </c>
      <c r="C59" s="516">
        <f>VLOOKUP($B59,'6-Operating Expenses'!$C$5:$L$30,3,0)</f>
        <v>0</v>
      </c>
      <c r="D59" s="11">
        <f>VLOOKUP($B59,'6-Operating Expenses'!$C$5:$L$30,4,0)</f>
        <v>0</v>
      </c>
      <c r="E59" s="17">
        <f t="shared" si="37"/>
        <v>0</v>
      </c>
      <c r="F59" s="517">
        <f>VLOOKUP($B59,'6-Operating Expenses'!$C$5:$L$30,5,0)</f>
        <v>0</v>
      </c>
      <c r="G59" s="11">
        <f>VLOOKUP($B59,'6-Operating Expenses'!$C$5:$L$30,6,0)</f>
        <v>0</v>
      </c>
      <c r="H59" s="17">
        <f t="shared" si="38"/>
        <v>0</v>
      </c>
      <c r="I59" s="516">
        <f>VLOOKUP($B59,'6-Operating Expenses'!$C$5:$L$30,7,0)</f>
        <v>0</v>
      </c>
      <c r="J59" s="11">
        <f>VLOOKUP($B59,'6-Operating Expenses'!$C$5:$L$30,8,0)</f>
        <v>0</v>
      </c>
      <c r="K59" s="17">
        <f t="shared" si="39"/>
        <v>0</v>
      </c>
      <c r="L59" s="517">
        <f>VLOOKUP($B59,'6-Operating Expenses'!$C$5:$L$30,9,0)</f>
        <v>0</v>
      </c>
      <c r="M59" s="11">
        <f>VLOOKUP($B59,'6-Operating Expenses'!$C$5:$L$30,10,0)</f>
        <v>0</v>
      </c>
      <c r="N59" s="17">
        <f t="shared" si="40"/>
        <v>0</v>
      </c>
    </row>
    <row r="60" spans="1:14" x14ac:dyDescent="0.25">
      <c r="A60" s="734">
        <v>59</v>
      </c>
      <c r="B60" s="462" t="s">
        <v>43</v>
      </c>
      <c r="C60" s="516">
        <f>VLOOKUP($B60,'6-Operating Expenses'!$C$5:$L$30,3,0)</f>
        <v>0</v>
      </c>
      <c r="D60" s="11">
        <f>VLOOKUP($B60,'6-Operating Expenses'!$C$5:$L$30,4,0)</f>
        <v>0</v>
      </c>
      <c r="E60" s="17">
        <f t="shared" si="37"/>
        <v>0</v>
      </c>
      <c r="F60" s="517">
        <f>VLOOKUP($B60,'6-Operating Expenses'!$C$5:$L$30,5,0)</f>
        <v>0</v>
      </c>
      <c r="G60" s="11">
        <f>VLOOKUP($B60,'6-Operating Expenses'!$C$5:$L$30,6,0)</f>
        <v>0</v>
      </c>
      <c r="H60" s="17">
        <f t="shared" si="38"/>
        <v>0</v>
      </c>
      <c r="I60" s="516">
        <f>VLOOKUP($B60,'6-Operating Expenses'!$C$5:$L$30,7,0)</f>
        <v>0</v>
      </c>
      <c r="J60" s="11">
        <f>VLOOKUP($B60,'6-Operating Expenses'!$C$5:$L$30,8,0)</f>
        <v>0</v>
      </c>
      <c r="K60" s="17">
        <f t="shared" si="39"/>
        <v>0</v>
      </c>
      <c r="L60" s="517">
        <f>VLOOKUP($B60,'6-Operating Expenses'!$C$5:$L$30,9,0)</f>
        <v>0</v>
      </c>
      <c r="M60" s="11">
        <f>VLOOKUP($B60,'6-Operating Expenses'!$C$5:$L$30,10,0)</f>
        <v>0</v>
      </c>
      <c r="N60" s="17">
        <f t="shared" si="40"/>
        <v>0</v>
      </c>
    </row>
    <row r="61" spans="1:14" x14ac:dyDescent="0.25">
      <c r="A61" s="734">
        <v>60</v>
      </c>
      <c r="B61" s="651" t="s">
        <v>44</v>
      </c>
      <c r="C61" s="516"/>
      <c r="D61" s="11"/>
      <c r="E61" s="17"/>
      <c r="F61" s="517"/>
      <c r="G61" s="11"/>
      <c r="H61" s="17"/>
      <c r="I61" s="516"/>
      <c r="J61" s="11"/>
      <c r="K61" s="17"/>
      <c r="L61" s="517"/>
      <c r="M61" s="11"/>
      <c r="N61" s="17"/>
    </row>
    <row r="62" spans="1:14" x14ac:dyDescent="0.25">
      <c r="A62" s="734">
        <v>61</v>
      </c>
      <c r="B62" s="462" t="s">
        <v>45</v>
      </c>
      <c r="C62" s="516">
        <f>VLOOKUP($B62,'6-Operating Expenses'!$C$5:$L$30,3,0)</f>
        <v>0</v>
      </c>
      <c r="D62" s="11">
        <f>VLOOKUP($B62,'6-Operating Expenses'!$C$5:$L$30,4,0)</f>
        <v>0</v>
      </c>
      <c r="E62" s="17">
        <f t="shared" si="37"/>
        <v>0</v>
      </c>
      <c r="F62" s="517">
        <f>VLOOKUP($B62,'6-Operating Expenses'!$C$5:$L$30,5,0)</f>
        <v>0</v>
      </c>
      <c r="G62" s="11">
        <f>VLOOKUP($B62,'6-Operating Expenses'!$C$5:$L$30,6,0)</f>
        <v>0</v>
      </c>
      <c r="H62" s="17">
        <f t="shared" si="38"/>
        <v>0</v>
      </c>
      <c r="I62" s="516">
        <f>VLOOKUP($B62,'6-Operating Expenses'!$C$5:$L$30,7,0)</f>
        <v>0</v>
      </c>
      <c r="J62" s="11">
        <f>VLOOKUP($B62,'6-Operating Expenses'!$C$5:$L$30,8,0)</f>
        <v>0</v>
      </c>
      <c r="K62" s="17">
        <f t="shared" si="39"/>
        <v>0</v>
      </c>
      <c r="L62" s="517">
        <f>VLOOKUP($B62,'6-Operating Expenses'!$C$5:$L$30,9,0)</f>
        <v>0</v>
      </c>
      <c r="M62" s="11">
        <f>VLOOKUP($B62,'6-Operating Expenses'!$C$5:$L$30,10,0)</f>
        <v>0</v>
      </c>
      <c r="N62" s="17">
        <f t="shared" si="40"/>
        <v>0</v>
      </c>
    </row>
    <row r="63" spans="1:14" x14ac:dyDescent="0.25">
      <c r="A63" s="734">
        <v>62</v>
      </c>
      <c r="B63" s="462" t="s">
        <v>46</v>
      </c>
      <c r="C63" s="516">
        <f>VLOOKUP($B63,'6-Operating Expenses'!$C$5:$L$30,3,0)</f>
        <v>0</v>
      </c>
      <c r="D63" s="11">
        <f>VLOOKUP($B63,'6-Operating Expenses'!$C$5:$L$30,4,0)</f>
        <v>0</v>
      </c>
      <c r="E63" s="17">
        <f t="shared" si="37"/>
        <v>0</v>
      </c>
      <c r="F63" s="517">
        <f>VLOOKUP($B63,'6-Operating Expenses'!$C$5:$L$30,5,0)</f>
        <v>0</v>
      </c>
      <c r="G63" s="11">
        <f>VLOOKUP($B63,'6-Operating Expenses'!$C$5:$L$30,6,0)</f>
        <v>0</v>
      </c>
      <c r="H63" s="17">
        <f t="shared" si="38"/>
        <v>0</v>
      </c>
      <c r="I63" s="516">
        <f>VLOOKUP($B63,'6-Operating Expenses'!$C$5:$L$30,7,0)</f>
        <v>0</v>
      </c>
      <c r="J63" s="11">
        <f>VLOOKUP($B63,'6-Operating Expenses'!$C$5:$L$30,8,0)</f>
        <v>0</v>
      </c>
      <c r="K63" s="17">
        <f t="shared" si="39"/>
        <v>0</v>
      </c>
      <c r="L63" s="517">
        <f>VLOOKUP($B63,'6-Operating Expenses'!$C$5:$L$30,9,0)</f>
        <v>0</v>
      </c>
      <c r="M63" s="11">
        <f>VLOOKUP($B63,'6-Operating Expenses'!$C$5:$L$30,10,0)</f>
        <v>0</v>
      </c>
      <c r="N63" s="17">
        <f t="shared" si="40"/>
        <v>0</v>
      </c>
    </row>
    <row r="64" spans="1:14" x14ac:dyDescent="0.25">
      <c r="A64" s="734">
        <v>63</v>
      </c>
      <c r="B64" s="462" t="s">
        <v>374</v>
      </c>
      <c r="C64" s="516">
        <f>VLOOKUP($B64,'6-Operating Expenses'!$C$5:$L$30,3,0)</f>
        <v>0</v>
      </c>
      <c r="D64" s="11">
        <f>VLOOKUP($B64,'6-Operating Expenses'!$C$5:$L$30,4,0)</f>
        <v>0</v>
      </c>
      <c r="E64" s="17">
        <f t="shared" si="37"/>
        <v>0</v>
      </c>
      <c r="F64" s="517">
        <f>VLOOKUP($B64,'6-Operating Expenses'!$C$5:$L$30,5,0)</f>
        <v>0</v>
      </c>
      <c r="G64" s="11">
        <f>VLOOKUP($B64,'6-Operating Expenses'!$C$5:$L$30,6,0)</f>
        <v>0</v>
      </c>
      <c r="H64" s="17">
        <f t="shared" si="38"/>
        <v>0</v>
      </c>
      <c r="I64" s="516">
        <f>VLOOKUP($B64,'6-Operating Expenses'!$C$5:$L$30,7,0)</f>
        <v>0</v>
      </c>
      <c r="J64" s="11">
        <f>VLOOKUP($B64,'6-Operating Expenses'!$C$5:$L$30,8,0)</f>
        <v>0</v>
      </c>
      <c r="K64" s="17">
        <f t="shared" si="39"/>
        <v>0</v>
      </c>
      <c r="L64" s="517">
        <f>VLOOKUP($B64,'6-Operating Expenses'!$C$5:$L$30,9,0)</f>
        <v>0</v>
      </c>
      <c r="M64" s="11">
        <f>VLOOKUP($B64,'6-Operating Expenses'!$C$5:$L$30,10,0)</f>
        <v>0</v>
      </c>
      <c r="N64" s="17">
        <f t="shared" si="40"/>
        <v>0</v>
      </c>
    </row>
    <row r="65" spans="1:14" x14ac:dyDescent="0.25">
      <c r="A65" s="734">
        <v>64</v>
      </c>
      <c r="B65" s="462" t="s">
        <v>47</v>
      </c>
      <c r="C65" s="516">
        <f>VLOOKUP($B65,'6-Operating Expenses'!$C$5:$L$30,3,0)</f>
        <v>0</v>
      </c>
      <c r="D65" s="11">
        <f>VLOOKUP($B65,'6-Operating Expenses'!$C$5:$L$30,4,0)</f>
        <v>0</v>
      </c>
      <c r="E65" s="17">
        <f t="shared" si="37"/>
        <v>0</v>
      </c>
      <c r="F65" s="517">
        <f>VLOOKUP($B65,'6-Operating Expenses'!$C$5:$L$30,5,0)</f>
        <v>0</v>
      </c>
      <c r="G65" s="11">
        <f>VLOOKUP($B65,'6-Operating Expenses'!$C$5:$L$30,6,0)</f>
        <v>0</v>
      </c>
      <c r="H65" s="17">
        <f t="shared" si="38"/>
        <v>0</v>
      </c>
      <c r="I65" s="516">
        <f>VLOOKUP($B65,'6-Operating Expenses'!$C$5:$L$30,7,0)</f>
        <v>0</v>
      </c>
      <c r="J65" s="11">
        <f>VLOOKUP($B65,'6-Operating Expenses'!$C$5:$L$30,8,0)</f>
        <v>0</v>
      </c>
      <c r="K65" s="17">
        <f t="shared" si="39"/>
        <v>0</v>
      </c>
      <c r="L65" s="517">
        <f>VLOOKUP($B65,'6-Operating Expenses'!$C$5:$L$30,9,0)</f>
        <v>0</v>
      </c>
      <c r="M65" s="11">
        <f>VLOOKUP($B65,'6-Operating Expenses'!$C$5:$L$30,10,0)</f>
        <v>0</v>
      </c>
      <c r="N65" s="17">
        <f t="shared" si="40"/>
        <v>0</v>
      </c>
    </row>
    <row r="66" spans="1:14" s="13" customFormat="1" ht="15.75" thickBot="1" x14ac:dyDescent="0.3">
      <c r="A66" s="734">
        <v>65</v>
      </c>
      <c r="B66" s="653" t="s">
        <v>373</v>
      </c>
      <c r="C66" s="475">
        <f t="shared" ref="C66:N66" si="41">SUM(C42:C65)</f>
        <v>0</v>
      </c>
      <c r="D66" s="476">
        <f t="shared" si="41"/>
        <v>0</v>
      </c>
      <c r="E66" s="477">
        <f t="shared" si="41"/>
        <v>0</v>
      </c>
      <c r="F66" s="493">
        <f t="shared" si="41"/>
        <v>0</v>
      </c>
      <c r="G66" s="476">
        <f t="shared" si="41"/>
        <v>0</v>
      </c>
      <c r="H66" s="494">
        <f t="shared" si="41"/>
        <v>0</v>
      </c>
      <c r="I66" s="475">
        <f t="shared" si="41"/>
        <v>0</v>
      </c>
      <c r="J66" s="476">
        <f t="shared" si="41"/>
        <v>0</v>
      </c>
      <c r="K66" s="477">
        <f t="shared" si="41"/>
        <v>0</v>
      </c>
      <c r="L66" s="493">
        <f t="shared" si="41"/>
        <v>0</v>
      </c>
      <c r="M66" s="476">
        <f t="shared" si="41"/>
        <v>0</v>
      </c>
      <c r="N66" s="477">
        <f t="shared" si="41"/>
        <v>0</v>
      </c>
    </row>
    <row r="67" spans="1:14" ht="16.5" thickTop="1" thickBot="1" x14ac:dyDescent="0.3">
      <c r="A67" s="734">
        <v>66</v>
      </c>
      <c r="B67" s="29" t="s">
        <v>17</v>
      </c>
      <c r="C67" s="27">
        <f t="shared" ref="C67:N67" si="42">C66+C38+C23</f>
        <v>0</v>
      </c>
      <c r="D67" s="27">
        <f t="shared" si="42"/>
        <v>0</v>
      </c>
      <c r="E67" s="27">
        <f t="shared" si="42"/>
        <v>0</v>
      </c>
      <c r="F67" s="27">
        <f t="shared" si="42"/>
        <v>0</v>
      </c>
      <c r="G67" s="27">
        <f t="shared" si="42"/>
        <v>0</v>
      </c>
      <c r="H67" s="27">
        <f t="shared" si="42"/>
        <v>0</v>
      </c>
      <c r="I67" s="27">
        <f t="shared" si="42"/>
        <v>0</v>
      </c>
      <c r="J67" s="27">
        <f t="shared" si="42"/>
        <v>0</v>
      </c>
      <c r="K67" s="27">
        <f t="shared" si="42"/>
        <v>0</v>
      </c>
      <c r="L67" s="27">
        <f t="shared" si="42"/>
        <v>0</v>
      </c>
      <c r="M67" s="27">
        <f t="shared" si="42"/>
        <v>0</v>
      </c>
      <c r="N67" s="28">
        <f t="shared" si="42"/>
        <v>0</v>
      </c>
    </row>
    <row r="68" spans="1:14" ht="15.75" thickBot="1" x14ac:dyDescent="0.3">
      <c r="A68" s="734">
        <v>67</v>
      </c>
      <c r="B68" s="1"/>
      <c r="C68" s="20"/>
      <c r="D68" s="20"/>
      <c r="E68" s="20"/>
      <c r="F68" s="20"/>
      <c r="G68" s="20"/>
      <c r="H68" s="20"/>
      <c r="I68" s="20"/>
      <c r="J68" s="20"/>
      <c r="K68" s="20"/>
      <c r="L68" s="20"/>
      <c r="M68" s="20"/>
      <c r="N68" s="20"/>
    </row>
    <row r="69" spans="1:14" x14ac:dyDescent="0.25">
      <c r="A69" s="734">
        <v>68</v>
      </c>
      <c r="B69" s="471" t="s">
        <v>58</v>
      </c>
      <c r="C69" s="481"/>
      <c r="D69" s="31"/>
      <c r="E69" s="30">
        <f>E14-E67</f>
        <v>0</v>
      </c>
      <c r="F69" s="480"/>
      <c r="G69" s="31"/>
      <c r="H69" s="485">
        <f>H14-H67</f>
        <v>0</v>
      </c>
      <c r="I69" s="481"/>
      <c r="J69" s="31"/>
      <c r="K69" s="30">
        <f>K14-K67</f>
        <v>0</v>
      </c>
      <c r="L69" s="480"/>
      <c r="M69" s="31"/>
      <c r="N69" s="30">
        <f>N14-N67</f>
        <v>0</v>
      </c>
    </row>
    <row r="70" spans="1:14" ht="15.75" thickBot="1" x14ac:dyDescent="0.3">
      <c r="A70" s="734">
        <v>69</v>
      </c>
      <c r="B70" s="486" t="s">
        <v>375</v>
      </c>
      <c r="C70" s="482"/>
      <c r="D70" s="483"/>
      <c r="E70" s="484">
        <f>+E69-C10</f>
        <v>0</v>
      </c>
      <c r="F70" s="487"/>
      <c r="G70" s="483"/>
      <c r="H70" s="488">
        <f>+H69-F10</f>
        <v>0</v>
      </c>
      <c r="I70" s="482"/>
      <c r="J70" s="483"/>
      <c r="K70" s="484">
        <f>+K69-I10</f>
        <v>0</v>
      </c>
      <c r="L70" s="487"/>
      <c r="M70" s="483"/>
      <c r="N70" s="484">
        <f>+N69-L10</f>
        <v>0</v>
      </c>
    </row>
    <row r="71" spans="1:14" x14ac:dyDescent="0.25">
      <c r="A71" s="734">
        <v>70</v>
      </c>
    </row>
    <row r="72" spans="1:14" x14ac:dyDescent="0.25">
      <c r="A72" s="734">
        <v>71</v>
      </c>
      <c r="B72" s="14" t="s">
        <v>59</v>
      </c>
      <c r="C72" s="11">
        <f>E14+H14+K14+N14</f>
        <v>0</v>
      </c>
    </row>
    <row r="73" spans="1:14" x14ac:dyDescent="0.25">
      <c r="A73" s="734">
        <v>72</v>
      </c>
      <c r="B73" s="14" t="s">
        <v>60</v>
      </c>
      <c r="C73" s="11">
        <f>E67+H67+K67+N67</f>
        <v>0</v>
      </c>
    </row>
    <row r="74" spans="1:14" x14ac:dyDescent="0.25">
      <c r="A74" s="734">
        <v>73</v>
      </c>
      <c r="B74" s="8" t="s">
        <v>0</v>
      </c>
      <c r="C74" s="15">
        <f>C72-C73</f>
        <v>0</v>
      </c>
    </row>
    <row r="75" spans="1:14" ht="15.75" thickBot="1" x14ac:dyDescent="0.3">
      <c r="A75" s="734">
        <v>74</v>
      </c>
    </row>
    <row r="76" spans="1:14" ht="15.75" thickBot="1" x14ac:dyDescent="0.3">
      <c r="A76" s="734">
        <v>75</v>
      </c>
      <c r="B76" s="489" t="s">
        <v>18</v>
      </c>
      <c r="C76" s="491">
        <f>C63+C64</f>
        <v>0</v>
      </c>
      <c r="D76" s="32">
        <f t="shared" ref="D76:N76" si="43">D63+D64</f>
        <v>0</v>
      </c>
      <c r="E76" s="33">
        <f t="shared" si="43"/>
        <v>0</v>
      </c>
      <c r="F76" s="490">
        <f t="shared" si="43"/>
        <v>0</v>
      </c>
      <c r="G76" s="32">
        <f t="shared" si="43"/>
        <v>0</v>
      </c>
      <c r="H76" s="492">
        <f t="shared" si="43"/>
        <v>0</v>
      </c>
      <c r="I76" s="491">
        <f t="shared" si="43"/>
        <v>0</v>
      </c>
      <c r="J76" s="32">
        <f t="shared" si="43"/>
        <v>0</v>
      </c>
      <c r="K76" s="33">
        <f t="shared" si="43"/>
        <v>0</v>
      </c>
      <c r="L76" s="490">
        <f t="shared" si="43"/>
        <v>0</v>
      </c>
      <c r="M76" s="32">
        <f t="shared" si="43"/>
        <v>0</v>
      </c>
      <c r="N76" s="33">
        <f t="shared" si="43"/>
        <v>0</v>
      </c>
    </row>
    <row r="78" spans="1:14" x14ac:dyDescent="0.25">
      <c r="A78" s="738"/>
    </row>
  </sheetData>
  <sheetProtection algorithmName="SHA-512" hashValue="5iEXtJ0ztVi91HYxTIY9XXcdLw0BIf+ElBeTBxF4Qj4Ao36rvUGNh9I+eqnDeRTIgwVVTabVfHGMNZOR/VFSHg==" saltValue="w8OHBgUEMixiiZefxBJcFg==" spinCount="100000" sheet="1" objects="1" scenarios="1"/>
  <pageMargins left="0.25" right="0.25" top="0.75" bottom="0.75" header="0.3" footer="0.3"/>
  <pageSetup scale="57"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0950FF-5CA9-49F0-A21C-BE09BA74FD6A}">
  <sheetPr>
    <tabColor rgb="FF92D050"/>
  </sheetPr>
  <dimension ref="A1:Z64"/>
  <sheetViews>
    <sheetView tabSelected="1" zoomScaleNormal="100" workbookViewId="0">
      <selection activeCell="D22" sqref="D22"/>
    </sheetView>
  </sheetViews>
  <sheetFormatPr defaultRowHeight="15" x14ac:dyDescent="0.25"/>
  <cols>
    <col min="1" max="1" width="4.140625" style="639" customWidth="1"/>
    <col min="2" max="2" width="28.5703125" style="217" customWidth="1"/>
    <col min="3" max="3" width="10.28515625" style="217" customWidth="1"/>
    <col min="4" max="4" width="10.7109375" style="217" customWidth="1"/>
    <col min="5" max="5" width="12.85546875" style="217" customWidth="1"/>
    <col min="6" max="6" width="12.7109375" style="217" customWidth="1"/>
    <col min="7" max="7" width="11.42578125" style="217" customWidth="1"/>
    <col min="8" max="8" width="14.85546875" style="217" customWidth="1"/>
    <col min="9" max="9" width="12.5703125" style="217" customWidth="1"/>
    <col min="10" max="10" width="14.5703125" style="217" customWidth="1"/>
    <col min="11" max="11" width="16.7109375" style="217" customWidth="1"/>
    <col min="12" max="12" width="10.140625" style="217" customWidth="1"/>
    <col min="13" max="13" width="12.5703125" style="217" customWidth="1"/>
    <col min="14" max="14" width="16.5703125" style="217" customWidth="1"/>
    <col min="15" max="15" width="13.7109375" style="217" customWidth="1"/>
    <col min="16" max="16" width="11.5703125" style="217" customWidth="1"/>
    <col min="17" max="17" width="12.85546875" style="217" customWidth="1"/>
    <col min="18" max="18" width="14.28515625" style="217" customWidth="1"/>
    <col min="19" max="19" width="15.7109375" style="217" customWidth="1"/>
    <col min="20" max="20" width="9.140625" style="217"/>
    <col min="21" max="21" width="9.28515625" style="217" hidden="1" customWidth="1"/>
    <col min="22" max="16384" width="9.140625" style="217"/>
  </cols>
  <sheetData>
    <row r="1" spans="1:21" s="170" customFormat="1" ht="21.75" customHeight="1" x14ac:dyDescent="0.35">
      <c r="A1" s="642" t="s">
        <v>53</v>
      </c>
      <c r="B1" s="169" t="s">
        <v>164</v>
      </c>
      <c r="U1" s="170" t="s">
        <v>194</v>
      </c>
    </row>
    <row r="2" spans="1:21" x14ac:dyDescent="0.25">
      <c r="U2" s="217" t="s">
        <v>212</v>
      </c>
    </row>
    <row r="3" spans="1:21" x14ac:dyDescent="0.25">
      <c r="B3" s="263"/>
      <c r="U3" s="217" t="s">
        <v>213</v>
      </c>
    </row>
    <row r="4" spans="1:21" x14ac:dyDescent="0.25">
      <c r="B4" s="263"/>
      <c r="U4" s="217" t="s">
        <v>214</v>
      </c>
    </row>
    <row r="5" spans="1:21" x14ac:dyDescent="0.25">
      <c r="B5" s="263"/>
      <c r="U5" s="217" t="s">
        <v>215</v>
      </c>
    </row>
    <row r="6" spans="1:21" x14ac:dyDescent="0.25">
      <c r="B6" s="263"/>
      <c r="U6" s="217" t="s">
        <v>216</v>
      </c>
    </row>
    <row r="7" spans="1:21" x14ac:dyDescent="0.25">
      <c r="B7" s="263"/>
      <c r="U7" s="217" t="s">
        <v>217</v>
      </c>
    </row>
    <row r="8" spans="1:21" x14ac:dyDescent="0.25">
      <c r="B8" s="263"/>
      <c r="U8" s="217" t="s">
        <v>218</v>
      </c>
    </row>
    <row r="9" spans="1:21" x14ac:dyDescent="0.25">
      <c r="B9" s="263"/>
      <c r="U9" s="217" t="s">
        <v>219</v>
      </c>
    </row>
    <row r="10" spans="1:21" x14ac:dyDescent="0.25">
      <c r="B10" s="263"/>
      <c r="U10" s="217" t="s">
        <v>220</v>
      </c>
    </row>
    <row r="11" spans="1:21" x14ac:dyDescent="0.25">
      <c r="B11" s="263"/>
      <c r="U11" s="217" t="s">
        <v>221</v>
      </c>
    </row>
    <row r="12" spans="1:21" x14ac:dyDescent="0.25">
      <c r="B12" s="263"/>
      <c r="U12" s="217" t="s">
        <v>222</v>
      </c>
    </row>
    <row r="13" spans="1:21" s="173" customFormat="1" ht="19.5" thickBot="1" x14ac:dyDescent="0.35">
      <c r="A13" s="640"/>
      <c r="B13" s="171" t="s">
        <v>247</v>
      </c>
      <c r="C13" s="172"/>
      <c r="D13" s="172"/>
      <c r="U13" s="173" t="s">
        <v>223</v>
      </c>
    </row>
    <row r="14" spans="1:21" x14ac:dyDescent="0.25">
      <c r="A14" s="728">
        <v>1</v>
      </c>
      <c r="B14" s="315" t="s">
        <v>22</v>
      </c>
      <c r="C14" s="363"/>
      <c r="D14" s="200"/>
      <c r="E14" s="201"/>
      <c r="F14" s="201"/>
      <c r="G14" s="201"/>
      <c r="H14" s="201"/>
      <c r="I14" s="201"/>
      <c r="J14" s="201"/>
      <c r="K14" s="202"/>
      <c r="U14" s="217" t="s">
        <v>158</v>
      </c>
    </row>
    <row r="15" spans="1:21" x14ac:dyDescent="0.25">
      <c r="A15" s="728">
        <v>2</v>
      </c>
      <c r="B15" s="277" t="s">
        <v>100</v>
      </c>
      <c r="C15" s="364"/>
      <c r="D15" s="199"/>
      <c r="E15" s="198"/>
      <c r="F15" s="198"/>
      <c r="G15" s="198"/>
      <c r="H15" s="198"/>
      <c r="I15" s="198"/>
      <c r="J15" s="198"/>
      <c r="K15" s="203"/>
      <c r="U15" s="217" t="s">
        <v>224</v>
      </c>
    </row>
    <row r="16" spans="1:21" x14ac:dyDescent="0.25">
      <c r="A16" s="728">
        <v>3</v>
      </c>
      <c r="B16" s="277" t="s">
        <v>101</v>
      </c>
      <c r="C16" s="364"/>
      <c r="D16" s="199"/>
      <c r="E16" s="198"/>
      <c r="F16" s="198"/>
      <c r="G16" s="198"/>
      <c r="H16" s="198"/>
      <c r="I16" s="198"/>
      <c r="J16" s="198"/>
      <c r="K16" s="203"/>
      <c r="U16" s="217" t="s">
        <v>225</v>
      </c>
    </row>
    <row r="17" spans="1:21" x14ac:dyDescent="0.25">
      <c r="A17" s="728">
        <v>4</v>
      </c>
      <c r="B17" s="277" t="s">
        <v>103</v>
      </c>
      <c r="C17" s="364"/>
      <c r="D17" s="199"/>
      <c r="E17" s="198"/>
      <c r="F17" s="198"/>
      <c r="G17" s="198"/>
      <c r="H17" s="198"/>
      <c r="I17" s="198"/>
      <c r="J17" s="198"/>
      <c r="K17" s="203"/>
      <c r="M17" s="290" t="s">
        <v>255</v>
      </c>
      <c r="N17" s="264" t="str">
        <f>IF(OR(D17="Select from Pull-Down Menu",D18=""),"",IF(D17="Fall",D18+1,D18))</f>
        <v/>
      </c>
      <c r="U17" s="217" t="s">
        <v>226</v>
      </c>
    </row>
    <row r="18" spans="1:21" x14ac:dyDescent="0.25">
      <c r="A18" s="728">
        <v>5</v>
      </c>
      <c r="B18" s="277" t="s">
        <v>104</v>
      </c>
      <c r="C18" s="364"/>
      <c r="D18" s="199"/>
      <c r="E18" s="198"/>
      <c r="F18" s="198"/>
      <c r="G18" s="198"/>
      <c r="H18" s="198"/>
      <c r="I18" s="198"/>
      <c r="J18" s="198"/>
      <c r="K18" s="203"/>
      <c r="N18" s="263" t="str">
        <f>IF(OR(D17="Select from Pull-Down Menu",D18=""),"","(July 1, "&amp;(N17-1)&amp;" - June 30, "&amp;N17&amp;")")</f>
        <v/>
      </c>
      <c r="U18" s="217" t="s">
        <v>227</v>
      </c>
    </row>
    <row r="19" spans="1:21" ht="15.75" thickBot="1" x14ac:dyDescent="0.3">
      <c r="A19" s="728">
        <v>6</v>
      </c>
      <c r="B19" s="278" t="s">
        <v>165</v>
      </c>
      <c r="C19" s="365"/>
      <c r="D19" s="204"/>
      <c r="E19" s="205"/>
      <c r="F19" s="205"/>
      <c r="G19" s="205"/>
      <c r="H19" s="205"/>
      <c r="I19" s="205"/>
      <c r="J19" s="205"/>
      <c r="K19" s="206"/>
      <c r="U19" s="217" t="s">
        <v>228</v>
      </c>
    </row>
    <row r="20" spans="1:21" x14ac:dyDescent="0.25">
      <c r="D20" s="218"/>
      <c r="U20" s="217" t="s">
        <v>229</v>
      </c>
    </row>
    <row r="21" spans="1:21" s="173" customFormat="1" ht="19.5" thickBot="1" x14ac:dyDescent="0.35">
      <c r="A21" s="640"/>
      <c r="B21" s="171" t="s">
        <v>248</v>
      </c>
      <c r="C21" s="171"/>
      <c r="D21" s="172"/>
      <c r="E21" s="172"/>
      <c r="U21" s="173" t="s">
        <v>230</v>
      </c>
    </row>
    <row r="22" spans="1:21" ht="21" x14ac:dyDescent="0.35">
      <c r="A22" s="728">
        <v>7</v>
      </c>
      <c r="B22" s="315" t="s">
        <v>102</v>
      </c>
      <c r="C22" s="316"/>
      <c r="D22" s="200"/>
      <c r="E22" s="201"/>
      <c r="F22" s="201"/>
      <c r="G22" s="202"/>
      <c r="I22" s="638" t="str">
        <f>IF(D22="Graduate with Differential Tuition Request",IF(D24="Yes with Collaborative Tuition Rate","🛑STOP! A program cannot have both a differential tuition request and collaborative tuition.","🗎Please provide sufficient rationale in question #40 on the program proposal."),"")</f>
        <v/>
      </c>
      <c r="U22" s="217" t="s">
        <v>231</v>
      </c>
    </row>
    <row r="23" spans="1:21" x14ac:dyDescent="0.25">
      <c r="A23" s="728">
        <v>8</v>
      </c>
      <c r="B23" s="277" t="s">
        <v>211</v>
      </c>
      <c r="C23" s="317"/>
      <c r="D23" s="199"/>
      <c r="E23" s="198"/>
      <c r="F23" s="198"/>
      <c r="G23" s="203"/>
      <c r="U23" s="217" t="s">
        <v>232</v>
      </c>
    </row>
    <row r="24" spans="1:21" x14ac:dyDescent="0.25">
      <c r="A24" s="728">
        <v>9</v>
      </c>
      <c r="B24" s="277" t="s">
        <v>379</v>
      </c>
      <c r="C24" s="364"/>
      <c r="D24" s="199"/>
      <c r="E24" s="198"/>
      <c r="F24" s="198"/>
      <c r="G24" s="203"/>
      <c r="U24" s="217" t="s">
        <v>233</v>
      </c>
    </row>
    <row r="25" spans="1:21" ht="15.75" thickBot="1" x14ac:dyDescent="0.3">
      <c r="A25" s="728">
        <v>10</v>
      </c>
      <c r="B25" s="278" t="str">
        <f>IF(D24="No","",IF(D14="eCampus","What tuition % will eCampus retain?","What tuition % will your institution retain?"))</f>
        <v>What tuition % will your institution retain?</v>
      </c>
      <c r="C25" s="365"/>
      <c r="D25" s="654"/>
      <c r="E25" s="205"/>
      <c r="F25" s="205"/>
      <c r="G25" s="206"/>
      <c r="U25" s="217" t="s">
        <v>234</v>
      </c>
    </row>
    <row r="26" spans="1:21" ht="15.75" thickBot="1" x14ac:dyDescent="0.3">
      <c r="A26" s="728">
        <v>11</v>
      </c>
      <c r="U26" s="217" t="s">
        <v>235</v>
      </c>
    </row>
    <row r="27" spans="1:21" ht="15" customHeight="1" x14ac:dyDescent="0.25">
      <c r="A27" s="728">
        <v>12</v>
      </c>
      <c r="B27" s="655"/>
      <c r="C27" s="656"/>
      <c r="D27" s="657"/>
      <c r="E27" s="658" t="s">
        <v>25</v>
      </c>
      <c r="F27" s="658" t="s">
        <v>20</v>
      </c>
      <c r="G27" s="659" t="s">
        <v>166</v>
      </c>
      <c r="H27" s="660"/>
      <c r="U27" s="217" t="s">
        <v>377</v>
      </c>
    </row>
    <row r="28" spans="1:21" x14ac:dyDescent="0.25">
      <c r="A28" s="728">
        <v>13</v>
      </c>
      <c r="B28" s="661" t="s">
        <v>236</v>
      </c>
      <c r="C28" s="662"/>
      <c r="D28" s="663" t="str">
        <f>IF(AND(OR(D14="Georgia Institute of Technology",D14="Georgia College &amp; State University",D14="University of Georgia"),D22="Undergraduate"),"Flat Rate","Per Cr Hr")</f>
        <v>Per Cr Hr</v>
      </c>
      <c r="E28" s="698"/>
      <c r="F28" s="698"/>
      <c r="G28" s="151"/>
      <c r="H28" s="664"/>
    </row>
    <row r="29" spans="1:21" ht="15.75" thickBot="1" x14ac:dyDescent="0.3">
      <c r="A29" s="728">
        <v>14</v>
      </c>
      <c r="B29" s="665" t="s">
        <v>237</v>
      </c>
      <c r="C29" s="666"/>
      <c r="D29" s="667" t="s">
        <v>238</v>
      </c>
      <c r="E29" s="698"/>
      <c r="F29" s="698"/>
      <c r="G29" s="151"/>
      <c r="H29" s="668"/>
    </row>
    <row r="30" spans="1:21" x14ac:dyDescent="0.25">
      <c r="A30" s="728">
        <v>15</v>
      </c>
      <c r="B30" s="655" t="str">
        <f>IF(D22="Graduate with Differential Tuition Request","TOTAL Requested Tuition Rate",IF(D24="Yes with Collaborative Tuition Rate","Collaborative Tuition Rate",""))</f>
        <v/>
      </c>
      <c r="C30" s="656"/>
      <c r="D30" s="657" t="str">
        <f>IF(OR(D22="Graduate with Differential Tuition Request",D24="Yes with Collaborative Tuition Rate"),"Per Cr Hr","")</f>
        <v/>
      </c>
      <c r="E30" s="669"/>
      <c r="F30" s="669"/>
      <c r="G30" s="670"/>
      <c r="H30" s="671"/>
    </row>
    <row r="31" spans="1:21" ht="15.75" thickBot="1" x14ac:dyDescent="0.3">
      <c r="A31" s="728">
        <v>16</v>
      </c>
      <c r="B31" s="672" t="str">
        <f>IF(D22="Graduate with Differential Tuition Request","TOTAL Requested Flat Tuition Rate",IF(D24="Yes with Collaborative Tuition Rate","Collaborative Flat Tuition Rate",""))</f>
        <v/>
      </c>
      <c r="C31" s="673"/>
      <c r="D31" s="674" t="str">
        <f>IF(OR(D22="Graduate with Differential Tuition Request",D24="Yes with Collaborative Tuition Rate"),"Flat Rate","")</f>
        <v/>
      </c>
      <c r="E31" s="675"/>
      <c r="F31" s="675"/>
      <c r="G31" s="676"/>
      <c r="H31" s="677"/>
    </row>
    <row r="32" spans="1:21" ht="15.75" thickBot="1" x14ac:dyDescent="0.3">
      <c r="A32" s="728">
        <v>17</v>
      </c>
      <c r="B32" s="678"/>
      <c r="C32" s="678"/>
      <c r="D32" s="678"/>
      <c r="E32" s="679"/>
      <c r="F32" s="679"/>
      <c r="G32" s="679"/>
      <c r="H32" s="679"/>
    </row>
    <row r="33" spans="1:26" x14ac:dyDescent="0.25">
      <c r="A33" s="728">
        <v>18</v>
      </c>
      <c r="B33" s="655"/>
      <c r="C33" s="656"/>
      <c r="D33" s="657"/>
      <c r="E33" s="658" t="str">
        <f>IF(OR(D22="Graduate with Differential Tuition Request",D24="Yes with Collaborative Tuition Rate"),"In-State","")</f>
        <v/>
      </c>
      <c r="F33" s="658" t="str">
        <f>IF(OR(D22="Graduate with Differential Tuition Request",D24="Yes with Collaborative Tuition Rate"),"Out-of-State","")</f>
        <v/>
      </c>
      <c r="G33" s="659" t="str">
        <f>IF(OR(D22="Graduate with Differential Tuition Request",D24="Yes with Collaborative Tuition Rate"),"Out-of-Country","")</f>
        <v/>
      </c>
      <c r="H33" s="660"/>
    </row>
    <row r="34" spans="1:26" x14ac:dyDescent="0.25">
      <c r="A34" s="728">
        <v>19</v>
      </c>
      <c r="B34" s="661" t="str">
        <f>IF(OR(D22="Graduate with Differential Tuition Request",D24="Yes with Collaborative Tuition Rate"),"Per Credit Hour Differential","")</f>
        <v/>
      </c>
      <c r="C34" s="662"/>
      <c r="D34" s="680" t="str">
        <f>IF(OR(D22="Graduate with Differential Tuition Request",D24="Yes with Collaborative Tuition Rate"),"Per Cr Hr","")</f>
        <v/>
      </c>
      <c r="E34" s="681">
        <f t="shared" ref="E34:G35" si="0">IF(E30&lt;&gt;"",E30-E28,0)</f>
        <v>0</v>
      </c>
      <c r="F34" s="681">
        <f t="shared" si="0"/>
        <v>0</v>
      </c>
      <c r="G34" s="682">
        <f t="shared" si="0"/>
        <v>0</v>
      </c>
      <c r="H34" s="683"/>
    </row>
    <row r="35" spans="1:26" ht="15.75" thickBot="1" x14ac:dyDescent="0.3">
      <c r="A35" s="728">
        <v>20</v>
      </c>
      <c r="B35" s="672" t="str">
        <f>IF(OR(D22="Graduate with Differential Tuition Request",D24="Yes with Collaborative Tuition Rate"),"Flat Tuition Differential","")</f>
        <v/>
      </c>
      <c r="C35" s="673"/>
      <c r="D35" s="674" t="str">
        <f>IF(OR(D22="Graduate with Differential Tuition Request",D24="Yes with Collaborative Tuition Rate"),"Flat Rate","")</f>
        <v/>
      </c>
      <c r="E35" s="684">
        <f t="shared" si="0"/>
        <v>0</v>
      </c>
      <c r="F35" s="684">
        <f t="shared" si="0"/>
        <v>0</v>
      </c>
      <c r="G35" s="685">
        <f t="shared" si="0"/>
        <v>0</v>
      </c>
      <c r="H35" s="686"/>
    </row>
    <row r="37" spans="1:26" s="173" customFormat="1" ht="18.75" x14ac:dyDescent="0.3">
      <c r="A37" s="640"/>
      <c r="B37" s="171" t="s">
        <v>353</v>
      </c>
      <c r="C37" s="172"/>
      <c r="D37" s="172"/>
    </row>
    <row r="38" spans="1:26" x14ac:dyDescent="0.25">
      <c r="A38" s="728">
        <v>21</v>
      </c>
      <c r="B38" s="217" t="s">
        <v>167</v>
      </c>
      <c r="C38" s="269"/>
      <c r="M38" s="218"/>
    </row>
    <row r="39" spans="1:26" ht="15.75" thickBot="1" x14ac:dyDescent="0.3">
      <c r="A39" s="728">
        <v>22</v>
      </c>
      <c r="B39" s="217" t="s">
        <v>173</v>
      </c>
      <c r="C39" s="269"/>
      <c r="M39" s="218"/>
    </row>
    <row r="40" spans="1:26" ht="45.75" customHeight="1" thickBot="1" x14ac:dyDescent="0.3">
      <c r="A40" s="728">
        <v>23</v>
      </c>
      <c r="B40" s="389" t="s">
        <v>92</v>
      </c>
      <c r="C40" s="390" t="s">
        <v>390</v>
      </c>
      <c r="D40" s="390" t="str">
        <f>IF(D22="Undergraduate","Fall Gen Ed Cr Hrs"," ")</f>
        <v xml:space="preserve"> </v>
      </c>
      <c r="E40" s="393" t="str">
        <f>IF(D24&lt;&gt;"No","Fall Collaborative Cr Hrs","")</f>
        <v>Fall Collaborative Cr Hrs</v>
      </c>
      <c r="F40" s="394" t="s">
        <v>141</v>
      </c>
      <c r="G40" s="391" t="s">
        <v>391</v>
      </c>
      <c r="H40" s="390" t="str">
        <f>IF(D22="Undergraduate","Spring Gen Ed Cr Hrs","")</f>
        <v/>
      </c>
      <c r="I40" s="393" t="str">
        <f>IF(D24&lt;&gt;"No","Spring Collaborative Cr Hrs","")</f>
        <v>Spring Collaborative Cr Hrs</v>
      </c>
      <c r="J40" s="394" t="s">
        <v>142</v>
      </c>
      <c r="K40" s="390" t="s">
        <v>392</v>
      </c>
      <c r="L40" s="390" t="str">
        <f>IF(D22="Undergraduate","Summer Gen Ed Cr Hrs","")</f>
        <v/>
      </c>
      <c r="M40" s="393" t="str">
        <f>IF(D24&lt;&gt;"No","Summer Collaborative Cr Hrs","")</f>
        <v>Summer Collaborative Cr Hrs</v>
      </c>
      <c r="N40" s="394" t="s">
        <v>143</v>
      </c>
      <c r="O40" s="392" t="s">
        <v>97</v>
      </c>
      <c r="P40" s="393" t="str">
        <f>IF(D22="Undergraduate","Total General Ed Cr Hrs","")</f>
        <v/>
      </c>
      <c r="Q40" s="690" t="str">
        <f>IF(D24&lt;&gt;"No","Total Collaborative Cr Hrs","")</f>
        <v>Total Collaborative Cr Hrs</v>
      </c>
      <c r="R40" s="394" t="s">
        <v>144</v>
      </c>
      <c r="S40" s="394" t="s">
        <v>172</v>
      </c>
      <c r="Z40" s="218"/>
    </row>
    <row r="41" spans="1:26" x14ac:dyDescent="0.25">
      <c r="A41" s="728">
        <v>24</v>
      </c>
      <c r="B41" s="395" t="s">
        <v>90</v>
      </c>
      <c r="C41" s="207"/>
      <c r="D41" s="207"/>
      <c r="E41" s="207"/>
      <c r="F41" s="693">
        <f t="shared" ref="F41:F47" si="1">C41-D41</f>
        <v>0</v>
      </c>
      <c r="G41" s="208"/>
      <c r="H41" s="692"/>
      <c r="I41" s="692"/>
      <c r="J41" s="693">
        <f t="shared" ref="J41:J47" si="2">G41-H41</f>
        <v>0</v>
      </c>
      <c r="K41" s="207"/>
      <c r="L41" s="207"/>
      <c r="M41" s="207"/>
      <c r="N41" s="693">
        <f t="shared" ref="N41:N47" si="3">K41-L41</f>
        <v>0</v>
      </c>
      <c r="O41" s="438">
        <f>C41+G41+K41</f>
        <v>0</v>
      </c>
      <c r="P41" s="439">
        <f>D41+H41+L41</f>
        <v>0</v>
      </c>
      <c r="Q41" s="439"/>
      <c r="R41" s="440">
        <f t="shared" ref="R41:R47" si="4">O41-P41</f>
        <v>0</v>
      </c>
      <c r="S41" s="440">
        <f t="shared" ref="S41:S47" si="5">IF(ISNUMBER(D$23),MIN(D$23,F41)+MIN(D$23,J41)+MIN(D$23,N41),F41+J41+N41)</f>
        <v>0</v>
      </c>
      <c r="Z41" s="218"/>
    </row>
    <row r="42" spans="1:26" x14ac:dyDescent="0.25">
      <c r="A42" s="728">
        <v>25</v>
      </c>
      <c r="B42" s="396" t="s">
        <v>89</v>
      </c>
      <c r="C42" s="45"/>
      <c r="D42" s="45"/>
      <c r="E42" s="45"/>
      <c r="F42" s="419">
        <f t="shared" si="1"/>
        <v>0</v>
      </c>
      <c r="G42" s="51"/>
      <c r="H42" s="44"/>
      <c r="I42" s="44"/>
      <c r="J42" s="419">
        <f t="shared" si="2"/>
        <v>0</v>
      </c>
      <c r="K42" s="45"/>
      <c r="L42" s="45"/>
      <c r="M42" s="45"/>
      <c r="N42" s="419">
        <f t="shared" si="3"/>
        <v>0</v>
      </c>
      <c r="O42" s="441">
        <f t="shared" ref="O42:P47" si="6">C42+G42+K42</f>
        <v>0</v>
      </c>
      <c r="P42" s="442">
        <f t="shared" si="6"/>
        <v>0</v>
      </c>
      <c r="Q42" s="691"/>
      <c r="R42" s="443">
        <f t="shared" si="4"/>
        <v>0</v>
      </c>
      <c r="S42" s="443">
        <f t="shared" si="5"/>
        <v>0</v>
      </c>
      <c r="Z42" s="218"/>
    </row>
    <row r="43" spans="1:26" x14ac:dyDescent="0.25">
      <c r="A43" s="728">
        <v>26</v>
      </c>
      <c r="B43" s="396" t="s">
        <v>91</v>
      </c>
      <c r="C43" s="45"/>
      <c r="D43" s="45"/>
      <c r="E43" s="45"/>
      <c r="F43" s="419">
        <f t="shared" si="1"/>
        <v>0</v>
      </c>
      <c r="G43" s="51"/>
      <c r="H43" s="44"/>
      <c r="I43" s="44"/>
      <c r="J43" s="419">
        <f t="shared" si="2"/>
        <v>0</v>
      </c>
      <c r="K43" s="45"/>
      <c r="L43" s="45"/>
      <c r="M43" s="45"/>
      <c r="N43" s="419">
        <f t="shared" si="3"/>
        <v>0</v>
      </c>
      <c r="O43" s="441">
        <f t="shared" si="6"/>
        <v>0</v>
      </c>
      <c r="P43" s="442">
        <f t="shared" si="6"/>
        <v>0</v>
      </c>
      <c r="Q43" s="691"/>
      <c r="R43" s="443">
        <f t="shared" si="4"/>
        <v>0</v>
      </c>
      <c r="S43" s="443">
        <f t="shared" si="5"/>
        <v>0</v>
      </c>
      <c r="T43" s="263"/>
      <c r="Z43" s="218"/>
    </row>
    <row r="44" spans="1:26" x14ac:dyDescent="0.25">
      <c r="A44" s="728">
        <v>27</v>
      </c>
      <c r="B44" s="396" t="s">
        <v>93</v>
      </c>
      <c r="C44" s="45"/>
      <c r="D44" s="45"/>
      <c r="E44" s="44"/>
      <c r="F44" s="419">
        <f t="shared" si="1"/>
        <v>0</v>
      </c>
      <c r="G44" s="51"/>
      <c r="H44" s="44"/>
      <c r="I44" s="44"/>
      <c r="J44" s="419">
        <f t="shared" si="2"/>
        <v>0</v>
      </c>
      <c r="K44" s="45"/>
      <c r="L44" s="45"/>
      <c r="M44" s="44"/>
      <c r="N44" s="419">
        <f t="shared" si="3"/>
        <v>0</v>
      </c>
      <c r="O44" s="441">
        <f t="shared" si="6"/>
        <v>0</v>
      </c>
      <c r="P44" s="442">
        <f t="shared" si="6"/>
        <v>0</v>
      </c>
      <c r="Q44" s="691"/>
      <c r="R44" s="443">
        <f t="shared" si="4"/>
        <v>0</v>
      </c>
      <c r="S44" s="443">
        <f t="shared" si="5"/>
        <v>0</v>
      </c>
      <c r="Z44" s="218"/>
    </row>
    <row r="45" spans="1:26" x14ac:dyDescent="0.25">
      <c r="A45" s="728">
        <v>28</v>
      </c>
      <c r="B45" s="396" t="s">
        <v>94</v>
      </c>
      <c r="C45" s="45"/>
      <c r="D45" s="45"/>
      <c r="E45" s="44"/>
      <c r="F45" s="419">
        <f t="shared" si="1"/>
        <v>0</v>
      </c>
      <c r="G45" s="51"/>
      <c r="H45" s="45"/>
      <c r="I45" s="44"/>
      <c r="J45" s="419">
        <f t="shared" si="2"/>
        <v>0</v>
      </c>
      <c r="K45" s="45"/>
      <c r="L45" s="45"/>
      <c r="M45" s="44"/>
      <c r="N45" s="419">
        <f t="shared" si="3"/>
        <v>0</v>
      </c>
      <c r="O45" s="441">
        <f t="shared" si="6"/>
        <v>0</v>
      </c>
      <c r="P45" s="442">
        <f t="shared" si="6"/>
        <v>0</v>
      </c>
      <c r="Q45" s="691"/>
      <c r="R45" s="443">
        <f t="shared" si="4"/>
        <v>0</v>
      </c>
      <c r="S45" s="443">
        <f t="shared" si="5"/>
        <v>0</v>
      </c>
      <c r="Z45" s="218"/>
    </row>
    <row r="46" spans="1:26" x14ac:dyDescent="0.25">
      <c r="A46" s="728">
        <v>29</v>
      </c>
      <c r="B46" s="396" t="s">
        <v>95</v>
      </c>
      <c r="C46" s="45"/>
      <c r="D46" s="45"/>
      <c r="E46" s="44"/>
      <c r="F46" s="419">
        <f t="shared" si="1"/>
        <v>0</v>
      </c>
      <c r="G46" s="51"/>
      <c r="H46" s="45"/>
      <c r="I46" s="44"/>
      <c r="J46" s="419">
        <f t="shared" si="2"/>
        <v>0</v>
      </c>
      <c r="K46" s="45"/>
      <c r="L46" s="45"/>
      <c r="M46" s="44"/>
      <c r="N46" s="419">
        <f t="shared" si="3"/>
        <v>0</v>
      </c>
      <c r="O46" s="441">
        <f t="shared" si="6"/>
        <v>0</v>
      </c>
      <c r="P46" s="442">
        <f t="shared" si="6"/>
        <v>0</v>
      </c>
      <c r="Q46" s="691"/>
      <c r="R46" s="443">
        <f t="shared" si="4"/>
        <v>0</v>
      </c>
      <c r="S46" s="443">
        <f t="shared" si="5"/>
        <v>0</v>
      </c>
      <c r="Z46" s="218"/>
    </row>
    <row r="47" spans="1:26" x14ac:dyDescent="0.25">
      <c r="A47" s="728">
        <v>30</v>
      </c>
      <c r="B47" s="396" t="s">
        <v>96</v>
      </c>
      <c r="C47" s="45"/>
      <c r="D47" s="45"/>
      <c r="E47" s="44"/>
      <c r="F47" s="419">
        <f t="shared" si="1"/>
        <v>0</v>
      </c>
      <c r="G47" s="51"/>
      <c r="H47" s="45"/>
      <c r="I47" s="44"/>
      <c r="J47" s="419">
        <f t="shared" si="2"/>
        <v>0</v>
      </c>
      <c r="K47" s="45"/>
      <c r="L47" s="45"/>
      <c r="M47" s="44"/>
      <c r="N47" s="419">
        <f t="shared" si="3"/>
        <v>0</v>
      </c>
      <c r="O47" s="441">
        <f t="shared" si="6"/>
        <v>0</v>
      </c>
      <c r="P47" s="442">
        <f t="shared" si="6"/>
        <v>0</v>
      </c>
      <c r="Q47" s="691"/>
      <c r="R47" s="443">
        <f t="shared" si="4"/>
        <v>0</v>
      </c>
      <c r="S47" s="443">
        <f t="shared" si="5"/>
        <v>0</v>
      </c>
      <c r="Z47" s="218"/>
    </row>
    <row r="48" spans="1:26" ht="15.75" thickBot="1" x14ac:dyDescent="0.3">
      <c r="A48" s="728">
        <v>31</v>
      </c>
      <c r="B48" s="286" t="s">
        <v>49</v>
      </c>
      <c r="C48" s="444">
        <f t="shared" ref="C48:R48" si="7">SUM(C41:C47)</f>
        <v>0</v>
      </c>
      <c r="D48" s="445">
        <f t="shared" si="7"/>
        <v>0</v>
      </c>
      <c r="E48" s="445"/>
      <c r="F48" s="447">
        <f t="shared" si="7"/>
        <v>0</v>
      </c>
      <c r="G48" s="446">
        <f t="shared" si="7"/>
        <v>0</v>
      </c>
      <c r="H48" s="445">
        <f t="shared" si="7"/>
        <v>0</v>
      </c>
      <c r="I48" s="445"/>
      <c r="J48" s="447">
        <f t="shared" si="7"/>
        <v>0</v>
      </c>
      <c r="K48" s="444">
        <f t="shared" si="7"/>
        <v>0</v>
      </c>
      <c r="L48" s="445">
        <f t="shared" si="7"/>
        <v>0</v>
      </c>
      <c r="M48" s="445"/>
      <c r="N48" s="447">
        <f t="shared" si="7"/>
        <v>0</v>
      </c>
      <c r="O48" s="446">
        <f t="shared" si="7"/>
        <v>0</v>
      </c>
      <c r="P48" s="445">
        <f t="shared" si="7"/>
        <v>0</v>
      </c>
      <c r="Q48" s="445"/>
      <c r="R48" s="447">
        <f t="shared" si="7"/>
        <v>0</v>
      </c>
      <c r="S48" s="447">
        <f>SUM(S41:S47)</f>
        <v>0</v>
      </c>
      <c r="Z48" s="218"/>
    </row>
    <row r="49" spans="1:18" x14ac:dyDescent="0.25">
      <c r="A49" s="728">
        <v>32</v>
      </c>
      <c r="C49" s="397"/>
      <c r="D49" s="397"/>
      <c r="E49" s="397"/>
      <c r="F49" s="263"/>
      <c r="M49" s="218"/>
    </row>
    <row r="50" spans="1:18" x14ac:dyDescent="0.25">
      <c r="A50" s="728">
        <v>33</v>
      </c>
      <c r="B50" s="282" t="str">
        <f>IF(D19&lt;&gt;O48,"🛑STOP! The minimum program hours you identified in cell D19 (Line 6) above does not match the total credit hours calculated in cell O48 (Line 31).","")</f>
        <v/>
      </c>
    </row>
    <row r="51" spans="1:18" x14ac:dyDescent="0.25">
      <c r="A51" s="728">
        <v>34</v>
      </c>
      <c r="B51" s="282" t="str">
        <f>IF(AND(P48&lt;&gt;42,D22="Undergraduate"),"⚠️CAUTION! Total General Education Credit Hours should be 42, unless this program is a career associate degree.","")</f>
        <v/>
      </c>
    </row>
    <row r="52" spans="1:18" x14ac:dyDescent="0.25">
      <c r="B52" s="282"/>
    </row>
    <row r="53" spans="1:18" s="173" customFormat="1" ht="19.5" thickBot="1" x14ac:dyDescent="0.35">
      <c r="A53" s="640"/>
      <c r="B53" s="171" t="s">
        <v>246</v>
      </c>
      <c r="C53" s="172"/>
      <c r="D53" s="172"/>
    </row>
    <row r="54" spans="1:18" ht="15.75" thickBot="1" x14ac:dyDescent="0.3">
      <c r="A54" s="728">
        <v>35</v>
      </c>
      <c r="B54" s="379" t="s">
        <v>210</v>
      </c>
      <c r="C54" s="380" t="s">
        <v>208</v>
      </c>
      <c r="D54" s="381"/>
      <c r="E54" s="382"/>
      <c r="F54" s="380" t="s">
        <v>209</v>
      </c>
      <c r="G54" s="381"/>
      <c r="H54" s="382"/>
      <c r="I54" s="687" t="s">
        <v>244</v>
      </c>
      <c r="J54" s="688"/>
      <c r="K54" s="689"/>
      <c r="L54" s="380" t="s">
        <v>245</v>
      </c>
      <c r="M54" s="381"/>
      <c r="N54" s="382"/>
      <c r="O54" s="380" t="s">
        <v>380</v>
      </c>
      <c r="P54" s="381"/>
      <c r="Q54" s="382"/>
    </row>
    <row r="55" spans="1:18" ht="30.75" thickBot="1" x14ac:dyDescent="0.3">
      <c r="A55" s="728">
        <v>36</v>
      </c>
      <c r="B55" s="383" t="s">
        <v>92</v>
      </c>
      <c r="C55" s="384" t="s">
        <v>25</v>
      </c>
      <c r="D55" s="385" t="s">
        <v>20</v>
      </c>
      <c r="E55" s="386" t="s">
        <v>166</v>
      </c>
      <c r="F55" s="384" t="s">
        <v>25</v>
      </c>
      <c r="G55" s="385" t="s">
        <v>20</v>
      </c>
      <c r="H55" s="386" t="s">
        <v>166</v>
      </c>
      <c r="I55" s="384" t="s">
        <v>25</v>
      </c>
      <c r="J55" s="385" t="s">
        <v>20</v>
      </c>
      <c r="K55" s="386" t="s">
        <v>166</v>
      </c>
      <c r="L55" s="384" t="s">
        <v>25</v>
      </c>
      <c r="M55" s="385" t="s">
        <v>20</v>
      </c>
      <c r="N55" s="386" t="s">
        <v>166</v>
      </c>
      <c r="O55" s="384" t="s">
        <v>25</v>
      </c>
      <c r="P55" s="385" t="s">
        <v>20</v>
      </c>
      <c r="Q55" s="386" t="s">
        <v>166</v>
      </c>
    </row>
    <row r="56" spans="1:18" x14ac:dyDescent="0.25">
      <c r="A56" s="728">
        <v>37</v>
      </c>
      <c r="B56" s="315" t="s">
        <v>90</v>
      </c>
      <c r="C56" s="497">
        <f t="shared" ref="C56:E62" si="8">IF($D$24&lt;&gt;"Yes with Collaborative Tuition Rate",IF($C41&lt;$D$23,IF($D$28="Flat Rate",1,$C41)*(E$28+E$34),E$29+E$35)+IF($G41&lt;$D$23,IF($D$28="Flat Rate",1,$G41)*(E$28+E$34),E$29+E$35)+IF($K41&lt;$D$23,IF($D$28="Flat Rate",1,$K41)*(E$28+E$34),E$29+E$35),IF($C41&lt;$D$23,IF($D$28="Flat Rate",1,($C41-$E41))*E$28+IF($D$30="Flat Rate",1,$E41)*E$30,E$29+E$35)+IF($G41&lt;$D$23,IF($D$28="Flat Rate",1,$G41-$I41)*E$28+IF($D$30="Flat Rate",1,$I41)*E$30,E$29+E$35)+IF($K41&lt;$D$23,IF($D$28="Flat Rate",1,$K41-$M41)*E$28+IF($D$28="Flat Rate",1,$M41)*E$30,E$29+E$35))</f>
        <v>0</v>
      </c>
      <c r="D56" s="498">
        <f t="shared" si="8"/>
        <v>0</v>
      </c>
      <c r="E56" s="499">
        <f t="shared" si="8"/>
        <v>0</v>
      </c>
      <c r="F56" s="367">
        <f t="shared" ref="F56:H62" si="9">IF($D$24&lt;&gt;"Yes with Collaborative Tuition Rate",IF($F41&lt;$D$23,IF($D$28="Flat Rate",1,$F41)*(E$28+E$34),E$29+E$35)+IF($J41&lt;$D$23,IF($D$28="Flat Rate",1,$J41)*(E$28+E$34),E$29+E$35)+IF($N41&lt;$D$23,IF($D$28="Flat Rate",1,$N41)*(E$28+E$34),E$29+E$35),IF($F41&lt;$D$23,IF($D$28="Flat Rate",1,($F41-$E41))*E$28+IF($D$30="Flat Rate",1,$E41)*E$30,E$29+E$35)+IF($J41&lt;$D$23,IF($D$28="Flat Rate",1,$J41-$I41)*E$28+IF($D$30="Flat Rate",1,$I41)*E$30,E$29+E$35)+IF($N41&lt;$D$23,IF($D$28="Flat Rate",1,$N41-$M41)*E$28+IF($D$28="Flat Rate",1,$M41)*E$30,E$29+E$35))</f>
        <v>0</v>
      </c>
      <c r="G56" s="314">
        <f t="shared" si="9"/>
        <v>0</v>
      </c>
      <c r="H56" s="262">
        <f t="shared" si="9"/>
        <v>0</v>
      </c>
      <c r="I56" s="367">
        <f t="shared" ref="I56:K62" si="10">IF($F41&lt;$D$23,IF($D$28="Flat Rate",1,$F41)*(E$28),E$29)+IF($J41&lt;$D$23,IF($D$28="Flat Rate",1,$J41)*(E$28),E$29)+IF($N41&lt;$D$23,IF($D$28="Flat Rate",1,$N41)*(E$28),E$29)</f>
        <v>0</v>
      </c>
      <c r="J56" s="314">
        <f t="shared" si="10"/>
        <v>0</v>
      </c>
      <c r="K56" s="262">
        <f t="shared" si="10"/>
        <v>0</v>
      </c>
      <c r="L56" s="367">
        <f t="shared" ref="L56:N62" si="11">IF($D$24&lt;&gt;"Yes with Collaborative Tuition Rate",IF($F41&lt;$D$23,IF($D$28="Flat Rate",1,$F41)*(E$34),E$35)+IF($J41&lt;$D$23,IF($D$28="Flat Rate",1,$J41)*(E$34),E$35)+IF($N41&lt;$D$23,IF($D$28="Flat Rate",1,$N41)*(E$34),E$35),IF($E41&lt;$D$23,IF($D$28="Flat Rate",1,$E41)*(E$34),E$35)+IF($I41&lt;$D$23,IF($D$28="Flat Rate",1,$I41)*(E$34),E$35)+IF($M41&lt;$D$23,IF($D$28="Flat Rate",1,$M41)*(E$34),E$35))</f>
        <v>0</v>
      </c>
      <c r="M56" s="314">
        <f t="shared" si="11"/>
        <v>0</v>
      </c>
      <c r="N56" s="262">
        <f t="shared" si="11"/>
        <v>0</v>
      </c>
      <c r="O56" s="367" t="str">
        <f t="shared" ref="O56:O62" si="12">IF(OR($D$24="No",$D$24=""),"",-(1-D$25)*(IF($F41&lt;$D$23,IF($D$28="Flat Rate",1,$E41)*(E$28+E$34),(MIN($D$23,N($E41))/$D$23)*(E$29+E$35))+IF($J41&lt;$D$23,IF($D$28="Flat Rate",1,$I41)*(E$28+E$34),(MIN($D$23,N($I41))/$D$23)*(E$29+E$35))+IF($N41&lt;$D$23,IF($D$28="Flat Rate",1,$M41)*(E$28+E$34),(MIN($D$23,N($M41))/$D$23)*(E$29+E$35))))</f>
        <v/>
      </c>
      <c r="P56" s="314" t="str">
        <f t="shared" ref="P56:P62" si="13">IF(OR($D$24="No",$D$24=""),"",-(1-D$25)*(IF($F41&lt;$D$23,IF($D$28="Flat Rate",1,$E41)*(F$28+F$34),(MIN($D$23,N($E41))/$D$23)*(F$29+F$35))+IF($J41&lt;$D$23,IF($D$28="Flat Rate",1,$I41)*(F$28+F$34),(MIN($D$23,N($I41))/$D$23)*(F$29+F$35))+IF($N41&lt;$D$23,IF($D$28="Flat Rate",1,$M41)*(F$28+F$34),(MIN($D$23,N($M41))/$D$23)*(F$29+F$35))))</f>
        <v/>
      </c>
      <c r="Q56" s="262" t="str">
        <f t="shared" ref="Q56:Q62" si="14">IF(OR($D$24="No",$D$24=""),"",-(1-D$25)*(IF($F41&lt;$D$23,IF($D$28="Flat Rate",1,$E41)*(G$28+G$34),(MIN($D$23,N($E41))/$D$23)*(G$29+G$35))+IF($J41&lt;$D$23,IF($D$28="Flat Rate",1,$I41)*(G$28+G$34),(MIN($D$23,N($I41))/$D$23)*(G$29+G$35))+IF($N41&lt;$D$23,IF($D$28="Flat Rate",1,$M41)*(G$28+G$34),(MIN($D$23,N($M41))/$D$23)*(G$29+G$35))))</f>
        <v/>
      </c>
    </row>
    <row r="57" spans="1:18" x14ac:dyDescent="0.25">
      <c r="A57" s="728">
        <v>38</v>
      </c>
      <c r="B57" s="277" t="s">
        <v>89</v>
      </c>
      <c r="C57" s="500">
        <f t="shared" si="8"/>
        <v>0</v>
      </c>
      <c r="D57" s="501">
        <f t="shared" si="8"/>
        <v>0</v>
      </c>
      <c r="E57" s="502">
        <f t="shared" si="8"/>
        <v>0</v>
      </c>
      <c r="F57" s="223">
        <f t="shared" si="9"/>
        <v>0</v>
      </c>
      <c r="G57" s="227">
        <f t="shared" si="9"/>
        <v>0</v>
      </c>
      <c r="H57" s="224">
        <f t="shared" si="9"/>
        <v>0</v>
      </c>
      <c r="I57" s="223">
        <f t="shared" si="10"/>
        <v>0</v>
      </c>
      <c r="J57" s="227">
        <f t="shared" si="10"/>
        <v>0</v>
      </c>
      <c r="K57" s="224">
        <f t="shared" si="10"/>
        <v>0</v>
      </c>
      <c r="L57" s="223">
        <f t="shared" si="11"/>
        <v>0</v>
      </c>
      <c r="M57" s="227">
        <f t="shared" si="11"/>
        <v>0</v>
      </c>
      <c r="N57" s="224">
        <f t="shared" si="11"/>
        <v>0</v>
      </c>
      <c r="O57" s="223" t="str">
        <f t="shared" si="12"/>
        <v/>
      </c>
      <c r="P57" s="227" t="str">
        <f t="shared" si="13"/>
        <v/>
      </c>
      <c r="Q57" s="224" t="str">
        <f t="shared" si="14"/>
        <v/>
      </c>
      <c r="R57" s="697"/>
    </row>
    <row r="58" spans="1:18" x14ac:dyDescent="0.25">
      <c r="A58" s="728">
        <v>39</v>
      </c>
      <c r="B58" s="277" t="s">
        <v>91</v>
      </c>
      <c r="C58" s="500">
        <f t="shared" si="8"/>
        <v>0</v>
      </c>
      <c r="D58" s="501">
        <f t="shared" si="8"/>
        <v>0</v>
      </c>
      <c r="E58" s="502">
        <f t="shared" si="8"/>
        <v>0</v>
      </c>
      <c r="F58" s="223">
        <f t="shared" si="9"/>
        <v>0</v>
      </c>
      <c r="G58" s="227">
        <f t="shared" si="9"/>
        <v>0</v>
      </c>
      <c r="H58" s="224">
        <f t="shared" si="9"/>
        <v>0</v>
      </c>
      <c r="I58" s="223">
        <f t="shared" si="10"/>
        <v>0</v>
      </c>
      <c r="J58" s="227">
        <f t="shared" si="10"/>
        <v>0</v>
      </c>
      <c r="K58" s="224">
        <f t="shared" si="10"/>
        <v>0</v>
      </c>
      <c r="L58" s="223">
        <f t="shared" si="11"/>
        <v>0</v>
      </c>
      <c r="M58" s="227">
        <f t="shared" si="11"/>
        <v>0</v>
      </c>
      <c r="N58" s="224">
        <f t="shared" si="11"/>
        <v>0</v>
      </c>
      <c r="O58" s="223" t="str">
        <f t="shared" si="12"/>
        <v/>
      </c>
      <c r="P58" s="227" t="str">
        <f t="shared" si="13"/>
        <v/>
      </c>
      <c r="Q58" s="224" t="str">
        <f t="shared" si="14"/>
        <v/>
      </c>
    </row>
    <row r="59" spans="1:18" x14ac:dyDescent="0.25">
      <c r="A59" s="728">
        <v>40</v>
      </c>
      <c r="B59" s="277" t="s">
        <v>93</v>
      </c>
      <c r="C59" s="500">
        <f t="shared" si="8"/>
        <v>0</v>
      </c>
      <c r="D59" s="501">
        <f t="shared" si="8"/>
        <v>0</v>
      </c>
      <c r="E59" s="502">
        <f t="shared" si="8"/>
        <v>0</v>
      </c>
      <c r="F59" s="223">
        <f t="shared" si="9"/>
        <v>0</v>
      </c>
      <c r="G59" s="227">
        <f t="shared" si="9"/>
        <v>0</v>
      </c>
      <c r="H59" s="224">
        <f t="shared" si="9"/>
        <v>0</v>
      </c>
      <c r="I59" s="223">
        <f t="shared" si="10"/>
        <v>0</v>
      </c>
      <c r="J59" s="227">
        <f t="shared" si="10"/>
        <v>0</v>
      </c>
      <c r="K59" s="224">
        <f t="shared" si="10"/>
        <v>0</v>
      </c>
      <c r="L59" s="223">
        <f t="shared" si="11"/>
        <v>0</v>
      </c>
      <c r="M59" s="227">
        <f t="shared" si="11"/>
        <v>0</v>
      </c>
      <c r="N59" s="224">
        <f t="shared" si="11"/>
        <v>0</v>
      </c>
      <c r="O59" s="223" t="str">
        <f t="shared" si="12"/>
        <v/>
      </c>
      <c r="P59" s="227" t="str">
        <f t="shared" si="13"/>
        <v/>
      </c>
      <c r="Q59" s="224" t="str">
        <f t="shared" si="14"/>
        <v/>
      </c>
    </row>
    <row r="60" spans="1:18" x14ac:dyDescent="0.25">
      <c r="A60" s="728">
        <v>41</v>
      </c>
      <c r="B60" s="277" t="s">
        <v>94</v>
      </c>
      <c r="C60" s="500">
        <f t="shared" si="8"/>
        <v>0</v>
      </c>
      <c r="D60" s="501">
        <f t="shared" si="8"/>
        <v>0</v>
      </c>
      <c r="E60" s="502">
        <f t="shared" si="8"/>
        <v>0</v>
      </c>
      <c r="F60" s="223">
        <f t="shared" si="9"/>
        <v>0</v>
      </c>
      <c r="G60" s="227">
        <f t="shared" si="9"/>
        <v>0</v>
      </c>
      <c r="H60" s="224">
        <f t="shared" si="9"/>
        <v>0</v>
      </c>
      <c r="I60" s="223">
        <f t="shared" si="10"/>
        <v>0</v>
      </c>
      <c r="J60" s="227">
        <f t="shared" si="10"/>
        <v>0</v>
      </c>
      <c r="K60" s="224">
        <f t="shared" si="10"/>
        <v>0</v>
      </c>
      <c r="L60" s="223">
        <f t="shared" si="11"/>
        <v>0</v>
      </c>
      <c r="M60" s="227">
        <f t="shared" si="11"/>
        <v>0</v>
      </c>
      <c r="N60" s="224">
        <f t="shared" si="11"/>
        <v>0</v>
      </c>
      <c r="O60" s="223" t="str">
        <f t="shared" si="12"/>
        <v/>
      </c>
      <c r="P60" s="227" t="str">
        <f t="shared" si="13"/>
        <v/>
      </c>
      <c r="Q60" s="224" t="str">
        <f t="shared" si="14"/>
        <v/>
      </c>
    </row>
    <row r="61" spans="1:18" x14ac:dyDescent="0.25">
      <c r="A61" s="728">
        <v>42</v>
      </c>
      <c r="B61" s="277" t="s">
        <v>95</v>
      </c>
      <c r="C61" s="500">
        <f t="shared" si="8"/>
        <v>0</v>
      </c>
      <c r="D61" s="501">
        <f t="shared" si="8"/>
        <v>0</v>
      </c>
      <c r="E61" s="502">
        <f t="shared" si="8"/>
        <v>0</v>
      </c>
      <c r="F61" s="223">
        <f t="shared" si="9"/>
        <v>0</v>
      </c>
      <c r="G61" s="227">
        <f t="shared" si="9"/>
        <v>0</v>
      </c>
      <c r="H61" s="224">
        <f t="shared" si="9"/>
        <v>0</v>
      </c>
      <c r="I61" s="223">
        <f t="shared" si="10"/>
        <v>0</v>
      </c>
      <c r="J61" s="227">
        <f t="shared" si="10"/>
        <v>0</v>
      </c>
      <c r="K61" s="224">
        <f t="shared" si="10"/>
        <v>0</v>
      </c>
      <c r="L61" s="223">
        <f t="shared" si="11"/>
        <v>0</v>
      </c>
      <c r="M61" s="227">
        <f t="shared" si="11"/>
        <v>0</v>
      </c>
      <c r="N61" s="224">
        <f t="shared" si="11"/>
        <v>0</v>
      </c>
      <c r="O61" s="223" t="str">
        <f t="shared" si="12"/>
        <v/>
      </c>
      <c r="P61" s="227" t="str">
        <f t="shared" si="13"/>
        <v/>
      </c>
      <c r="Q61" s="224" t="str">
        <f t="shared" si="14"/>
        <v/>
      </c>
    </row>
    <row r="62" spans="1:18" ht="15.75" thickBot="1" x14ac:dyDescent="0.3">
      <c r="A62" s="728">
        <v>43</v>
      </c>
      <c r="B62" s="398" t="s">
        <v>96</v>
      </c>
      <c r="C62" s="503">
        <f t="shared" si="8"/>
        <v>0</v>
      </c>
      <c r="D62" s="504">
        <f t="shared" si="8"/>
        <v>0</v>
      </c>
      <c r="E62" s="505">
        <f t="shared" si="8"/>
        <v>0</v>
      </c>
      <c r="F62" s="231">
        <f t="shared" si="9"/>
        <v>0</v>
      </c>
      <c r="G62" s="235">
        <f t="shared" si="9"/>
        <v>0</v>
      </c>
      <c r="H62" s="232">
        <f t="shared" si="9"/>
        <v>0</v>
      </c>
      <c r="I62" s="231">
        <f t="shared" si="10"/>
        <v>0</v>
      </c>
      <c r="J62" s="235">
        <f t="shared" si="10"/>
        <v>0</v>
      </c>
      <c r="K62" s="232">
        <f t="shared" si="10"/>
        <v>0</v>
      </c>
      <c r="L62" s="231">
        <f t="shared" si="11"/>
        <v>0</v>
      </c>
      <c r="M62" s="235">
        <f t="shared" si="11"/>
        <v>0</v>
      </c>
      <c r="N62" s="232">
        <f t="shared" si="11"/>
        <v>0</v>
      </c>
      <c r="O62" s="231" t="str">
        <f t="shared" si="12"/>
        <v/>
      </c>
      <c r="P62" s="235" t="str">
        <f t="shared" si="13"/>
        <v/>
      </c>
      <c r="Q62" s="232" t="str">
        <f t="shared" si="14"/>
        <v/>
      </c>
    </row>
    <row r="63" spans="1:18" x14ac:dyDescent="0.25">
      <c r="A63" s="728">
        <v>44</v>
      </c>
      <c r="B63" s="387" t="s">
        <v>10</v>
      </c>
      <c r="C63" s="183">
        <f>SUM(C56:C62)</f>
        <v>0</v>
      </c>
      <c r="D63" s="184">
        <f t="shared" ref="D63:H63" si="15">SUM(D56:D62)</f>
        <v>0</v>
      </c>
      <c r="E63" s="185">
        <f t="shared" si="15"/>
        <v>0</v>
      </c>
      <c r="F63" s="183">
        <f t="shared" si="15"/>
        <v>0</v>
      </c>
      <c r="G63" s="184">
        <f t="shared" si="15"/>
        <v>0</v>
      </c>
      <c r="H63" s="185">
        <f t="shared" si="15"/>
        <v>0</v>
      </c>
      <c r="I63" s="183">
        <f t="shared" ref="I63" si="16">SUM(I56:I62)</f>
        <v>0</v>
      </c>
      <c r="J63" s="184">
        <f t="shared" ref="J63" si="17">SUM(J56:J62)</f>
        <v>0</v>
      </c>
      <c r="K63" s="185">
        <f t="shared" ref="K63" si="18">SUM(K56:K62)</f>
        <v>0</v>
      </c>
      <c r="L63" s="183">
        <f t="shared" ref="L63" si="19">SUM(L56:L62)</f>
        <v>0</v>
      </c>
      <c r="M63" s="184">
        <f t="shared" ref="M63" si="20">SUM(M56:M62)</f>
        <v>0</v>
      </c>
      <c r="N63" s="185">
        <f t="shared" ref="N63:P63" si="21">SUM(N56:N62)</f>
        <v>0</v>
      </c>
      <c r="O63" s="183">
        <f t="shared" si="21"/>
        <v>0</v>
      </c>
      <c r="P63" s="184">
        <f t="shared" si="21"/>
        <v>0</v>
      </c>
      <c r="Q63" s="185">
        <f t="shared" ref="Q63" si="22">SUM(Q56:Q62)</f>
        <v>0</v>
      </c>
    </row>
    <row r="64" spans="1:18" ht="15.75" thickBot="1" x14ac:dyDescent="0.3">
      <c r="A64" s="728">
        <v>45</v>
      </c>
      <c r="B64" s="388" t="s">
        <v>239</v>
      </c>
      <c r="C64" s="166">
        <f>C63/IF($C$62&lt;&gt;0,7,IF($C$61&lt;&gt;0,6,IF($C$60&lt;&gt;0,5,IF($C$59&lt;&gt;0,4,IF($C$58&lt;&gt;0,3,2)))))</f>
        <v>0</v>
      </c>
      <c r="D64" s="167">
        <f t="shared" ref="D64:H64" si="23">D63/IF($C$62&lt;&gt;0,7,IF($C$61&lt;&gt;0,6,IF($C$60&lt;&gt;0,5,IF($C$59&lt;&gt;0,4,IF($C$58&lt;&gt;0,3,2)))))</f>
        <v>0</v>
      </c>
      <c r="E64" s="168">
        <f t="shared" si="23"/>
        <v>0</v>
      </c>
      <c r="F64" s="166">
        <f t="shared" si="23"/>
        <v>0</v>
      </c>
      <c r="G64" s="167">
        <f t="shared" si="23"/>
        <v>0</v>
      </c>
      <c r="H64" s="168">
        <f t="shared" si="23"/>
        <v>0</v>
      </c>
      <c r="I64" s="166">
        <f t="shared" ref="I64" si="24">I63/IF($C$62&lt;&gt;0,7,IF($C$61&lt;&gt;0,6,IF($C$60&lt;&gt;0,5,IF($C$59&lt;&gt;0,4,IF($C$58&lt;&gt;0,3,2)))))</f>
        <v>0</v>
      </c>
      <c r="J64" s="167">
        <f t="shared" ref="J64" si="25">J63/IF($C$62&lt;&gt;0,7,IF($C$61&lt;&gt;0,6,IF($C$60&lt;&gt;0,5,IF($C$59&lt;&gt;0,4,IF($C$58&lt;&gt;0,3,2)))))</f>
        <v>0</v>
      </c>
      <c r="K64" s="168">
        <f t="shared" ref="K64" si="26">K63/IF($C$62&lt;&gt;0,7,IF($C$61&lt;&gt;0,6,IF($C$60&lt;&gt;0,5,IF($C$59&lt;&gt;0,4,IF($C$58&lt;&gt;0,3,2)))))</f>
        <v>0</v>
      </c>
      <c r="L64" s="166">
        <f t="shared" ref="L64" si="27">L63/IF($C$62&lt;&gt;0,7,IF($C$61&lt;&gt;0,6,IF($C$60&lt;&gt;0,5,IF($C$59&lt;&gt;0,4,IF($C$58&lt;&gt;0,3,2)))))</f>
        <v>0</v>
      </c>
      <c r="M64" s="167">
        <f t="shared" ref="M64" si="28">M63/IF($C$62&lt;&gt;0,7,IF($C$61&lt;&gt;0,6,IF($C$60&lt;&gt;0,5,IF($C$59&lt;&gt;0,4,IF($C$58&lt;&gt;0,3,2)))))</f>
        <v>0</v>
      </c>
      <c r="N64" s="168">
        <f t="shared" ref="N64:P64" si="29">N63/IF($C$62&lt;&gt;0,7,IF($C$61&lt;&gt;0,6,IF($C$60&lt;&gt;0,5,IF($C$59&lt;&gt;0,4,IF($C$58&lt;&gt;0,3,2)))))</f>
        <v>0</v>
      </c>
      <c r="O64" s="166">
        <f t="shared" si="29"/>
        <v>0</v>
      </c>
      <c r="P64" s="167">
        <f t="shared" si="29"/>
        <v>0</v>
      </c>
      <c r="Q64" s="168">
        <f t="shared" ref="Q64" si="30">Q63/IF($C$62&lt;&gt;0,7,IF($C$61&lt;&gt;0,6,IF($C$60&lt;&gt;0,5,IF($C$59&lt;&gt;0,4,IF($C$58&lt;&gt;0,3,2)))))</f>
        <v>0</v>
      </c>
    </row>
  </sheetData>
  <sheetProtection algorithmName="SHA-512" hashValue="4QAKY6zILsMzoMkQZMgGdiotZqTzOCbQMfAET87ER9mZlm/ix8QwhArbtvN4h+xyOvEScy+9op9115j696BkhQ==" saltValue="BEsLQu/1Yq51p+kyMGNNTg==" spinCount="100000" sheet="1" objects="1" scenarios="1"/>
  <protectedRanges>
    <protectedRange sqref="D14:D19 D22:D25 E28:H31 C41:E47 G41:I47 K41:M47" name="Tab 1"/>
  </protectedRanges>
  <conditionalFormatting sqref="B25:G25">
    <cfRule type="expression" dxfId="14" priority="10">
      <formula>IF($D$24="No",1,0)</formula>
    </cfRule>
  </conditionalFormatting>
  <conditionalFormatting sqref="B30:H35 L54:N64">
    <cfRule type="expression" dxfId="13" priority="4">
      <formula>IF(OR($D$22="Graduate with Differential Tuition Request",$D$24="Yes with Collaborative Tuition Rate"),0,1)</formula>
    </cfRule>
  </conditionalFormatting>
  <conditionalFormatting sqref="D40:D48 H40:H48 L40:L48 P40:P48">
    <cfRule type="expression" dxfId="12" priority="3">
      <formula>IF($D$22="Undergraduate",0,1)</formula>
    </cfRule>
  </conditionalFormatting>
  <conditionalFormatting sqref="E40:E48 I40:I48 M40:M48 Q40:Q48">
    <cfRule type="expression" dxfId="11" priority="2">
      <formula>IF($D$24="No",1,0)</formula>
    </cfRule>
  </conditionalFormatting>
  <conditionalFormatting sqref="O54:Q64">
    <cfRule type="expression" dxfId="10" priority="1">
      <formula>IF(OR($D$24="No",$D$24=""),1,0)</formula>
    </cfRule>
  </conditionalFormatting>
  <dataValidations count="6">
    <dataValidation type="list" allowBlank="1" showInputMessage="1" showErrorMessage="1" sqref="D22" xr:uid="{F7553378-46EF-4EA5-A7AE-00FB964BF13E}">
      <formula1>"Select from Pull-Down Menu, Undergraduate, Graduate with Institutional Standard Tuition,Graduate with Differential Tuition Request"</formula1>
    </dataValidation>
    <dataValidation type="list" allowBlank="1" showInputMessage="1" showErrorMessage="1" sqref="D17" xr:uid="{75B3E2EF-13F9-4C9B-A52E-13DBCE126A26}">
      <formula1>"Select from Pull-Down Menu, Fall, Spring, Summer"</formula1>
    </dataValidation>
    <dataValidation type="list" allowBlank="1" showInputMessage="1" showErrorMessage="1" sqref="D23" xr:uid="{CC752886-423D-4831-B064-12DC8D09F9D8}">
      <formula1>"Select from Pull-Down Menu,3,4,5,6,7,8,9,10,11,12,13,14,15,Recommending No Cap (Very Limited Cases/Graduate Programs Only)"</formula1>
    </dataValidation>
    <dataValidation type="list" allowBlank="1" showInputMessage="1" showErrorMessage="1" sqref="D14" xr:uid="{BA7C91B9-9356-4B92-BC8D-414BC660C2EE}">
      <formula1>$U$1:$U$27</formula1>
    </dataValidation>
    <dataValidation type="list" allowBlank="1" showInputMessage="1" showErrorMessage="1" sqref="D24" xr:uid="{FCB5D5E8-B1AD-4C7B-BCFB-01B586D74264}">
      <formula1>"No, Yes with Institutional Tuition Rate, Yes with Collaborative Tuition Rate"</formula1>
    </dataValidation>
    <dataValidation type="list" allowBlank="1" showInputMessage="1" showErrorMessage="1" sqref="D25" xr:uid="{9E1F6E75-0771-43BE-AC6B-FA73162230D6}">
      <formula1>"5%,10%,15%,20%,25%,30%,35%,40%,45%,50%,55%,60%,65%,70%,75%,80%,85%,90%,95%,100%"</formula1>
    </dataValidation>
  </dataValidation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53E403-0E3B-42FE-B175-3104A3176BFA}">
  <sheetPr>
    <tabColor rgb="FF92D050"/>
  </sheetPr>
  <dimension ref="A1:M81"/>
  <sheetViews>
    <sheetView zoomScaleNormal="100" workbookViewId="0">
      <selection activeCell="K12" sqref="K12"/>
    </sheetView>
  </sheetViews>
  <sheetFormatPr defaultRowHeight="15" x14ac:dyDescent="0.25"/>
  <cols>
    <col min="1" max="1" width="4" style="639" customWidth="1"/>
    <col min="2" max="2" width="23.42578125" style="217" customWidth="1"/>
    <col min="3" max="5" width="12.85546875" style="217" customWidth="1"/>
    <col min="6" max="7" width="15.7109375" style="217" customWidth="1"/>
    <col min="8" max="10" width="19" style="217" customWidth="1"/>
    <col min="11" max="11" width="8.5703125" style="217" customWidth="1"/>
    <col min="12" max="12" width="17.7109375" style="217" customWidth="1"/>
    <col min="13" max="16384" width="9.140625" style="217"/>
  </cols>
  <sheetData>
    <row r="1" spans="1:13" s="173" customFormat="1" ht="24" x14ac:dyDescent="0.3">
      <c r="A1" s="644" t="s">
        <v>53</v>
      </c>
      <c r="B1" s="171" t="s">
        <v>203</v>
      </c>
      <c r="C1" s="172"/>
      <c r="D1" s="172"/>
    </row>
    <row r="2" spans="1:13" s="219" customFormat="1" ht="18.75" x14ac:dyDescent="0.3">
      <c r="A2" s="641"/>
      <c r="B2" s="220"/>
      <c r="C2" s="236"/>
      <c r="D2" s="236"/>
    </row>
    <row r="3" spans="1:13" s="216" customFormat="1" ht="15.75" x14ac:dyDescent="0.25">
      <c r="A3" s="728">
        <v>1</v>
      </c>
      <c r="B3" s="214" t="s">
        <v>153</v>
      </c>
      <c r="C3" s="214" t="str">
        <f>'1-Program Information'!D14&amp;" - "&amp;'1-Program Information'!D15&amp;IF('1-Program Information'!D16="",""," in "&amp;'1-Program Information'!D16)&amp;" - "&amp;IF('1-Program Information'!D17="Select from Pull-Down Menu","",'1-Program Information'!D17)&amp;" "&amp;'1-Program Information'!D18</f>
        <v xml:space="preserve"> -  -  </v>
      </c>
      <c r="D3" s="215"/>
      <c r="F3" s="214"/>
      <c r="G3" s="214"/>
      <c r="H3" s="215"/>
      <c r="I3" s="214"/>
      <c r="J3" s="214"/>
    </row>
    <row r="4" spans="1:13" s="219" customFormat="1" ht="15.75" thickBot="1" x14ac:dyDescent="0.3">
      <c r="A4" s="728">
        <v>2</v>
      </c>
      <c r="B4" s="217"/>
      <c r="C4" s="217"/>
      <c r="D4" s="218"/>
      <c r="E4" s="217"/>
      <c r="F4" s="217"/>
      <c r="G4" s="217"/>
      <c r="H4" s="218"/>
      <c r="I4" s="217"/>
      <c r="J4" s="217"/>
    </row>
    <row r="5" spans="1:13" s="263" customFormat="1" ht="15.75" thickBot="1" x14ac:dyDescent="0.3">
      <c r="A5" s="728">
        <v>3</v>
      </c>
      <c r="B5" s="300" t="s">
        <v>162</v>
      </c>
      <c r="C5" s="301"/>
      <c r="D5" s="301"/>
      <c r="E5" s="301"/>
      <c r="F5" s="302" t="str">
        <f>IF('1-Program Information'!$N17="","Year 1","Year 1 (FY"&amp;'1-Program Information'!$N17&amp;")")</f>
        <v>Year 1</v>
      </c>
      <c r="G5" s="302" t="str">
        <f>IF('1-Program Information'!$N17="","Year 2","Year 2 (FY"&amp;('1-Program Information'!$N17+1)&amp;")")</f>
        <v>Year 2</v>
      </c>
      <c r="H5" s="302" t="str">
        <f>IF('1-Program Information'!$N17="","Year 3","Year 3 (FY"&amp;('1-Program Information'!$N17+2)&amp;")")</f>
        <v>Year 3</v>
      </c>
      <c r="I5" s="303" t="str">
        <f>IF('1-Program Information'!$N17="","Year 4","Year 4 (FY"&amp;('1-Program Information'!$N17+3)&amp;")")</f>
        <v>Year 4</v>
      </c>
      <c r="M5" s="264"/>
    </row>
    <row r="6" spans="1:13" x14ac:dyDescent="0.25">
      <c r="A6" s="728">
        <v>4</v>
      </c>
      <c r="B6" s="292" t="s">
        <v>51</v>
      </c>
      <c r="F6" s="436"/>
      <c r="G6" s="434">
        <f>F10+F11</f>
        <v>0</v>
      </c>
      <c r="H6" s="434">
        <f>G10+G11</f>
        <v>0</v>
      </c>
      <c r="I6" s="435">
        <f>H10+H11</f>
        <v>0</v>
      </c>
      <c r="M6" s="218"/>
    </row>
    <row r="7" spans="1:13" x14ac:dyDescent="0.25">
      <c r="A7" s="728">
        <v>5</v>
      </c>
      <c r="B7" s="292" t="s">
        <v>177</v>
      </c>
      <c r="F7" s="437"/>
      <c r="G7" s="430">
        <f>-G29</f>
        <v>0</v>
      </c>
      <c r="H7" s="430">
        <f>-G40</f>
        <v>0</v>
      </c>
      <c r="I7" s="431">
        <f>-G51</f>
        <v>0</v>
      </c>
      <c r="M7" s="218"/>
    </row>
    <row r="8" spans="1:13" x14ac:dyDescent="0.25">
      <c r="A8" s="728">
        <v>6</v>
      </c>
      <c r="B8" s="292" t="s">
        <v>427</v>
      </c>
      <c r="F8" s="430">
        <f>D29</f>
        <v>0</v>
      </c>
      <c r="G8" s="430">
        <f>D40</f>
        <v>0</v>
      </c>
      <c r="H8" s="430">
        <f>D51</f>
        <v>0</v>
      </c>
      <c r="I8" s="431">
        <f>D62</f>
        <v>0</v>
      </c>
      <c r="M8" s="218"/>
    </row>
    <row r="9" spans="1:13" x14ac:dyDescent="0.25">
      <c r="A9" s="728">
        <v>7</v>
      </c>
      <c r="B9" s="292" t="s">
        <v>52</v>
      </c>
      <c r="F9" s="430">
        <f>E29</f>
        <v>0</v>
      </c>
      <c r="G9" s="430">
        <f>E40</f>
        <v>0</v>
      </c>
      <c r="H9" s="430">
        <f>E51</f>
        <v>0</v>
      </c>
      <c r="I9" s="431">
        <f>E62</f>
        <v>0</v>
      </c>
      <c r="M9" s="218"/>
    </row>
    <row r="10" spans="1:13" x14ac:dyDescent="0.25">
      <c r="A10" s="728">
        <v>8</v>
      </c>
      <c r="B10" s="296" t="s">
        <v>65</v>
      </c>
      <c r="C10" s="297"/>
      <c r="D10" s="297"/>
      <c r="E10" s="297"/>
      <c r="F10" s="432">
        <f>SUM(F7:F9)</f>
        <v>0</v>
      </c>
      <c r="G10" s="432">
        <f>SUM(G6:G9)</f>
        <v>0</v>
      </c>
      <c r="H10" s="432">
        <f t="shared" ref="H10:I10" si="0">SUM(H6:H9)</f>
        <v>0</v>
      </c>
      <c r="I10" s="433">
        <f t="shared" si="0"/>
        <v>0</v>
      </c>
      <c r="M10" s="218"/>
    </row>
    <row r="11" spans="1:13" x14ac:dyDescent="0.25">
      <c r="A11" s="728">
        <v>9</v>
      </c>
      <c r="B11" s="292" t="s">
        <v>178</v>
      </c>
      <c r="F11" s="430">
        <f>-1*F29</f>
        <v>0</v>
      </c>
      <c r="G11" s="430">
        <f>-1*F40</f>
        <v>0</v>
      </c>
      <c r="H11" s="430">
        <f>-1*F51</f>
        <v>0</v>
      </c>
      <c r="I11" s="431">
        <f>-1*F62</f>
        <v>0</v>
      </c>
      <c r="J11" s="217" t="s">
        <v>181</v>
      </c>
      <c r="M11" s="218"/>
    </row>
    <row r="12" spans="1:13" ht="15.75" thickBot="1" x14ac:dyDescent="0.3">
      <c r="A12" s="728">
        <v>10</v>
      </c>
      <c r="B12" s="305" t="s">
        <v>180</v>
      </c>
      <c r="E12" s="268"/>
      <c r="F12" s="298"/>
      <c r="G12" s="298"/>
      <c r="H12" s="298"/>
      <c r="I12" s="299"/>
      <c r="M12" s="218"/>
    </row>
    <row r="13" spans="1:13" x14ac:dyDescent="0.25">
      <c r="A13" s="728">
        <v>11</v>
      </c>
      <c r="B13" s="294" t="s">
        <v>169</v>
      </c>
      <c r="C13" s="288"/>
      <c r="D13" s="288"/>
      <c r="E13" s="288"/>
      <c r="F13" s="721">
        <f>IF(OR(H29="",I29=""),0,I29/H29)</f>
        <v>0</v>
      </c>
      <c r="G13" s="721">
        <f>IF(OR(H40="",I40=""),0,I40/H40)</f>
        <v>0</v>
      </c>
      <c r="H13" s="721">
        <f>IF(OR(H51="",I51=""),0,I51/H51)</f>
        <v>0</v>
      </c>
      <c r="I13" s="722">
        <f>IF(OR(H62="",I62=""),0,I62/H62)</f>
        <v>0</v>
      </c>
      <c r="M13" s="218"/>
    </row>
    <row r="14" spans="1:13" x14ac:dyDescent="0.25">
      <c r="A14" s="728">
        <v>12</v>
      </c>
      <c r="B14" s="307" t="s">
        <v>176</v>
      </c>
      <c r="D14" s="267"/>
      <c r="E14" s="308"/>
      <c r="F14" s="430">
        <f>IF(OR(H29="",J29=""),0,J29/H29)</f>
        <v>0</v>
      </c>
      <c r="G14" s="430">
        <f>IF(OR(H40="",J40=""),0,J40/H40)</f>
        <v>0</v>
      </c>
      <c r="H14" s="430">
        <f>IF(OR(H51="",J51=""),0,J51/H51)</f>
        <v>0</v>
      </c>
      <c r="I14" s="431">
        <f>IF(OR(H62="",J62=""),0,J62/H62)</f>
        <v>0</v>
      </c>
      <c r="M14" s="218"/>
    </row>
    <row r="15" spans="1:13" x14ac:dyDescent="0.25">
      <c r="A15" s="728">
        <v>13</v>
      </c>
      <c r="B15" s="309" t="s">
        <v>168</v>
      </c>
      <c r="C15" s="297"/>
      <c r="D15" s="297"/>
      <c r="E15" s="310"/>
      <c r="F15" s="723">
        <f>F13*F10</f>
        <v>0</v>
      </c>
      <c r="G15" s="723">
        <f t="shared" ref="G15:I15" si="1">G13*G10</f>
        <v>0</v>
      </c>
      <c r="H15" s="723">
        <f t="shared" si="1"/>
        <v>0</v>
      </c>
      <c r="I15" s="724">
        <f t="shared" si="1"/>
        <v>0</v>
      </c>
      <c r="J15" s="712" t="s">
        <v>184</v>
      </c>
      <c r="M15" s="218"/>
    </row>
    <row r="16" spans="1:13" ht="15.75" thickBot="1" x14ac:dyDescent="0.3">
      <c r="A16" s="728">
        <v>14</v>
      </c>
      <c r="B16" s="311" t="s">
        <v>182</v>
      </c>
      <c r="C16" s="312"/>
      <c r="D16" s="312"/>
      <c r="E16" s="313"/>
      <c r="F16" s="725">
        <f>F14*F10</f>
        <v>0</v>
      </c>
      <c r="G16" s="725">
        <f t="shared" ref="G16:I16" si="2">G14*G10</f>
        <v>0</v>
      </c>
      <c r="H16" s="725">
        <f t="shared" si="2"/>
        <v>0</v>
      </c>
      <c r="I16" s="726">
        <f t="shared" si="2"/>
        <v>0</v>
      </c>
      <c r="J16" s="712" t="s">
        <v>183</v>
      </c>
      <c r="M16" s="218"/>
    </row>
    <row r="17" spans="1:10" s="219" customFormat="1" ht="18.75" x14ac:dyDescent="0.3">
      <c r="A17" s="639"/>
      <c r="B17" s="220"/>
      <c r="C17" s="236"/>
      <c r="D17" s="236"/>
    </row>
    <row r="18" spans="1:10" s="173" customFormat="1" ht="18.75" x14ac:dyDescent="0.3">
      <c r="A18" s="640"/>
      <c r="B18" s="171" t="s">
        <v>160</v>
      </c>
      <c r="C18" s="172"/>
      <c r="D18" s="172"/>
    </row>
    <row r="19" spans="1:10" s="219" customFormat="1" ht="19.5" thickBot="1" x14ac:dyDescent="0.35">
      <c r="A19" s="639"/>
      <c r="B19" s="220"/>
      <c r="C19" s="236"/>
      <c r="D19" s="236"/>
    </row>
    <row r="20" spans="1:10" s="545" customFormat="1" ht="30" x14ac:dyDescent="0.25">
      <c r="A20" s="729">
        <v>15</v>
      </c>
      <c r="B20" s="270" t="str">
        <f>"Year 1 (FY"&amp;'1-Program Information'!N17&amp;")"</f>
        <v>Year 1 (FY)</v>
      </c>
      <c r="C20" s="270" t="s">
        <v>86</v>
      </c>
      <c r="D20" s="543"/>
      <c r="E20" s="544"/>
      <c r="F20" s="271" t="s">
        <v>139</v>
      </c>
      <c r="G20" s="575" t="s">
        <v>140</v>
      </c>
      <c r="H20" s="270" t="s">
        <v>171</v>
      </c>
      <c r="I20" s="543"/>
      <c r="J20" s="544"/>
    </row>
    <row r="21" spans="1:10" s="276" customFormat="1" ht="48.75" customHeight="1" x14ac:dyDescent="0.25">
      <c r="A21" s="730">
        <v>16</v>
      </c>
      <c r="B21" s="272" t="s">
        <v>92</v>
      </c>
      <c r="C21" s="273" t="s">
        <v>403</v>
      </c>
      <c r="D21" s="274" t="s">
        <v>85</v>
      </c>
      <c r="E21" s="275" t="s">
        <v>404</v>
      </c>
      <c r="F21" s="273" t="s">
        <v>88</v>
      </c>
      <c r="G21" s="576" t="s">
        <v>179</v>
      </c>
      <c r="H21" s="273" t="s">
        <v>170</v>
      </c>
      <c r="I21" s="274" t="s">
        <v>174</v>
      </c>
      <c r="J21" s="275" t="s">
        <v>175</v>
      </c>
    </row>
    <row r="22" spans="1:10" x14ac:dyDescent="0.25">
      <c r="A22" s="729">
        <v>17</v>
      </c>
      <c r="B22" s="277" t="s">
        <v>90</v>
      </c>
      <c r="C22" s="161"/>
      <c r="D22" s="44"/>
      <c r="E22" s="52"/>
      <c r="F22" s="51"/>
      <c r="G22" s="86"/>
      <c r="H22" s="405">
        <f t="shared" ref="H22:H28" si="3">D22+E22</f>
        <v>0</v>
      </c>
      <c r="I22" s="570">
        <f>H22*'1-Program Information'!$R41</f>
        <v>0</v>
      </c>
      <c r="J22" s="571">
        <f>H22*'1-Program Information'!$S41</f>
        <v>0</v>
      </c>
    </row>
    <row r="23" spans="1:10" x14ac:dyDescent="0.25">
      <c r="A23" s="730">
        <v>18</v>
      </c>
      <c r="B23" s="277" t="s">
        <v>89</v>
      </c>
      <c r="C23" s="161"/>
      <c r="D23" s="44"/>
      <c r="E23" s="52"/>
      <c r="F23" s="51"/>
      <c r="G23" s="86"/>
      <c r="H23" s="405">
        <f t="shared" si="3"/>
        <v>0</v>
      </c>
      <c r="I23" s="570">
        <f>H23*'1-Program Information'!$R42</f>
        <v>0</v>
      </c>
      <c r="J23" s="571">
        <f>H23*'1-Program Information'!$S42</f>
        <v>0</v>
      </c>
    </row>
    <row r="24" spans="1:10" x14ac:dyDescent="0.25">
      <c r="A24" s="729">
        <v>19</v>
      </c>
      <c r="B24" s="277" t="s">
        <v>91</v>
      </c>
      <c r="C24" s="161"/>
      <c r="D24" s="44"/>
      <c r="E24" s="52"/>
      <c r="F24" s="51"/>
      <c r="G24" s="86"/>
      <c r="H24" s="405">
        <f t="shared" si="3"/>
        <v>0</v>
      </c>
      <c r="I24" s="570">
        <f>H24*'1-Program Information'!$R43</f>
        <v>0</v>
      </c>
      <c r="J24" s="571">
        <f>H24*'1-Program Information'!$S43</f>
        <v>0</v>
      </c>
    </row>
    <row r="25" spans="1:10" x14ac:dyDescent="0.25">
      <c r="A25" s="730">
        <v>20</v>
      </c>
      <c r="B25" s="277" t="s">
        <v>93</v>
      </c>
      <c r="C25" s="161"/>
      <c r="D25" s="44"/>
      <c r="E25" s="52"/>
      <c r="F25" s="51"/>
      <c r="G25" s="86"/>
      <c r="H25" s="405">
        <f t="shared" si="3"/>
        <v>0</v>
      </c>
      <c r="I25" s="570">
        <f>H25*'1-Program Information'!$R44</f>
        <v>0</v>
      </c>
      <c r="J25" s="571">
        <f>H25*'1-Program Information'!$S44</f>
        <v>0</v>
      </c>
    </row>
    <row r="26" spans="1:10" x14ac:dyDescent="0.25">
      <c r="A26" s="729">
        <v>21</v>
      </c>
      <c r="B26" s="277" t="s">
        <v>94</v>
      </c>
      <c r="C26" s="161"/>
      <c r="D26" s="44"/>
      <c r="E26" s="52"/>
      <c r="F26" s="51"/>
      <c r="G26" s="86"/>
      <c r="H26" s="405">
        <f t="shared" si="3"/>
        <v>0</v>
      </c>
      <c r="I26" s="570">
        <f>H26*'1-Program Information'!$R45</f>
        <v>0</v>
      </c>
      <c r="J26" s="571">
        <f>H26*'1-Program Information'!$S45</f>
        <v>0</v>
      </c>
    </row>
    <row r="27" spans="1:10" x14ac:dyDescent="0.25">
      <c r="A27" s="730">
        <v>22</v>
      </c>
      <c r="B27" s="277" t="s">
        <v>95</v>
      </c>
      <c r="C27" s="161"/>
      <c r="D27" s="44"/>
      <c r="E27" s="52"/>
      <c r="F27" s="51"/>
      <c r="G27" s="86"/>
      <c r="H27" s="405">
        <f t="shared" si="3"/>
        <v>0</v>
      </c>
      <c r="I27" s="570">
        <f>H27*'1-Program Information'!$R46</f>
        <v>0</v>
      </c>
      <c r="J27" s="571">
        <f>H27*'1-Program Information'!$S46</f>
        <v>0</v>
      </c>
    </row>
    <row r="28" spans="1:10" x14ac:dyDescent="0.25">
      <c r="A28" s="729">
        <v>23</v>
      </c>
      <c r="B28" s="277" t="s">
        <v>96</v>
      </c>
      <c r="C28" s="161"/>
      <c r="D28" s="44"/>
      <c r="E28" s="52"/>
      <c r="F28" s="51"/>
      <c r="G28" s="86"/>
      <c r="H28" s="405">
        <f t="shared" si="3"/>
        <v>0</v>
      </c>
      <c r="I28" s="570">
        <f>H28*'1-Program Information'!$R47</f>
        <v>0</v>
      </c>
      <c r="J28" s="571">
        <f>H28*'1-Program Information'!$S47</f>
        <v>0</v>
      </c>
    </row>
    <row r="29" spans="1:10" ht="15.75" thickBot="1" x14ac:dyDescent="0.3">
      <c r="A29" s="730">
        <v>24</v>
      </c>
      <c r="B29" s="278" t="s">
        <v>49</v>
      </c>
      <c r="C29" s="293"/>
      <c r="D29" s="279">
        <f>SUM(D22:D28)</f>
        <v>0</v>
      </c>
      <c r="E29" s="280">
        <f t="shared" ref="E29:G29" si="4">SUM(E22:E28)</f>
        <v>0</v>
      </c>
      <c r="F29" s="281">
        <f>SUM(F22:F28)</f>
        <v>0</v>
      </c>
      <c r="G29" s="577">
        <f t="shared" si="4"/>
        <v>0</v>
      </c>
      <c r="H29" s="572" t="str">
        <f>IF(SUM(H22:H28)=0,"",SUM(H22:H28))</f>
        <v/>
      </c>
      <c r="I29" s="573" t="str">
        <f t="shared" ref="I29:J29" si="5">IF(SUM(I22:I28)=0,"",SUM(I22:I28))</f>
        <v/>
      </c>
      <c r="J29" s="574" t="str">
        <f t="shared" si="5"/>
        <v/>
      </c>
    </row>
    <row r="30" spans="1:10" ht="15.75" thickBot="1" x14ac:dyDescent="0.3">
      <c r="A30" s="729">
        <v>25</v>
      </c>
    </row>
    <row r="31" spans="1:10" s="545" customFormat="1" ht="30" x14ac:dyDescent="0.2">
      <c r="A31" s="730">
        <v>26</v>
      </c>
      <c r="B31" s="270" t="e">
        <f>"Year 2 (FY"&amp;('1-Program Information'!N17+1)&amp;")"</f>
        <v>#VALUE!</v>
      </c>
      <c r="C31" s="270" t="s">
        <v>86</v>
      </c>
      <c r="D31" s="543"/>
      <c r="E31" s="544"/>
      <c r="F31" s="271" t="s">
        <v>139</v>
      </c>
      <c r="G31" s="575" t="s">
        <v>140</v>
      </c>
      <c r="H31" s="270" t="s">
        <v>171</v>
      </c>
      <c r="I31" s="543"/>
      <c r="J31" s="544"/>
    </row>
    <row r="32" spans="1:10" s="276" customFormat="1" ht="48.75" customHeight="1" x14ac:dyDescent="0.25">
      <c r="A32" s="729">
        <v>27</v>
      </c>
      <c r="B32" s="272" t="s">
        <v>92</v>
      </c>
      <c r="C32" s="273" t="s">
        <v>403</v>
      </c>
      <c r="D32" s="274" t="s">
        <v>85</v>
      </c>
      <c r="E32" s="275" t="s">
        <v>404</v>
      </c>
      <c r="F32" s="273" t="s">
        <v>88</v>
      </c>
      <c r="G32" s="576" t="s">
        <v>179</v>
      </c>
      <c r="H32" s="273" t="s">
        <v>170</v>
      </c>
      <c r="I32" s="274" t="s">
        <v>174</v>
      </c>
      <c r="J32" s="275" t="s">
        <v>175</v>
      </c>
    </row>
    <row r="33" spans="1:10" x14ac:dyDescent="0.25">
      <c r="A33" s="730">
        <v>28</v>
      </c>
      <c r="B33" s="277" t="s">
        <v>90</v>
      </c>
      <c r="C33" s="161"/>
      <c r="D33" s="44"/>
      <c r="E33" s="52"/>
      <c r="F33" s="51"/>
      <c r="G33" s="86"/>
      <c r="H33" s="405">
        <f>C33+D33+E33</f>
        <v>0</v>
      </c>
      <c r="I33" s="570">
        <f>H33*'1-Program Information'!$R41</f>
        <v>0</v>
      </c>
      <c r="J33" s="571">
        <f>H33*'1-Program Information'!$S41</f>
        <v>0</v>
      </c>
    </row>
    <row r="34" spans="1:10" x14ac:dyDescent="0.25">
      <c r="A34" s="729">
        <v>29</v>
      </c>
      <c r="B34" s="277" t="s">
        <v>89</v>
      </c>
      <c r="C34" s="403">
        <f>D22+E22-G22-F22</f>
        <v>0</v>
      </c>
      <c r="D34" s="44"/>
      <c r="E34" s="52"/>
      <c r="F34" s="51"/>
      <c r="G34" s="86"/>
      <c r="H34" s="405">
        <f t="shared" ref="H34:H40" si="6">C34+D34+E34</f>
        <v>0</v>
      </c>
      <c r="I34" s="570">
        <f>H34*'1-Program Information'!$R42</f>
        <v>0</v>
      </c>
      <c r="J34" s="571">
        <f>H34*'1-Program Information'!$S42</f>
        <v>0</v>
      </c>
    </row>
    <row r="35" spans="1:10" x14ac:dyDescent="0.25">
      <c r="A35" s="730">
        <v>30</v>
      </c>
      <c r="B35" s="277" t="s">
        <v>91</v>
      </c>
      <c r="C35" s="403">
        <f>D23+E23-G23-F23</f>
        <v>0</v>
      </c>
      <c r="D35" s="44"/>
      <c r="E35" s="52"/>
      <c r="F35" s="51"/>
      <c r="G35" s="86"/>
      <c r="H35" s="405">
        <f t="shared" si="6"/>
        <v>0</v>
      </c>
      <c r="I35" s="570">
        <f>H35*'1-Program Information'!$R43</f>
        <v>0</v>
      </c>
      <c r="J35" s="571">
        <f>H35*'1-Program Information'!$S43</f>
        <v>0</v>
      </c>
    </row>
    <row r="36" spans="1:10" x14ac:dyDescent="0.25">
      <c r="A36" s="729">
        <v>31</v>
      </c>
      <c r="B36" s="277" t="s">
        <v>93</v>
      </c>
      <c r="C36" s="403">
        <f>D24+E24-G24-F24</f>
        <v>0</v>
      </c>
      <c r="D36" s="44"/>
      <c r="E36" s="52"/>
      <c r="F36" s="51"/>
      <c r="G36" s="86"/>
      <c r="H36" s="405">
        <f t="shared" si="6"/>
        <v>0</v>
      </c>
      <c r="I36" s="570">
        <f>H36*'1-Program Information'!$R44</f>
        <v>0</v>
      </c>
      <c r="J36" s="571">
        <f>H36*'1-Program Information'!$S44</f>
        <v>0</v>
      </c>
    </row>
    <row r="37" spans="1:10" x14ac:dyDescent="0.25">
      <c r="A37" s="730">
        <v>32</v>
      </c>
      <c r="B37" s="277" t="s">
        <v>94</v>
      </c>
      <c r="C37" s="403">
        <f>D25+E25-G25-F25</f>
        <v>0</v>
      </c>
      <c r="D37" s="44"/>
      <c r="E37" s="52"/>
      <c r="F37" s="51"/>
      <c r="G37" s="86"/>
      <c r="H37" s="405">
        <f t="shared" si="6"/>
        <v>0</v>
      </c>
      <c r="I37" s="570">
        <f>H37*'1-Program Information'!$R45</f>
        <v>0</v>
      </c>
      <c r="J37" s="571">
        <f>H37*'1-Program Information'!$S45</f>
        <v>0</v>
      </c>
    </row>
    <row r="38" spans="1:10" x14ac:dyDescent="0.25">
      <c r="A38" s="729">
        <v>33</v>
      </c>
      <c r="B38" s="277" t="s">
        <v>95</v>
      </c>
      <c r="C38" s="403">
        <f>D26+E26-G26-F26</f>
        <v>0</v>
      </c>
      <c r="D38" s="44"/>
      <c r="E38" s="52"/>
      <c r="F38" s="51"/>
      <c r="G38" s="86"/>
      <c r="H38" s="405">
        <f t="shared" si="6"/>
        <v>0</v>
      </c>
      <c r="I38" s="570">
        <f>H38*'1-Program Information'!$R46</f>
        <v>0</v>
      </c>
      <c r="J38" s="571">
        <f>H38*'1-Program Information'!$S46</f>
        <v>0</v>
      </c>
    </row>
    <row r="39" spans="1:10" x14ac:dyDescent="0.25">
      <c r="A39" s="730">
        <v>34</v>
      </c>
      <c r="B39" s="277" t="s">
        <v>96</v>
      </c>
      <c r="C39" s="403">
        <f>D27+E27-G27-F27+D28+E28-G28-F28</f>
        <v>0</v>
      </c>
      <c r="D39" s="44"/>
      <c r="E39" s="52"/>
      <c r="F39" s="51"/>
      <c r="G39" s="86"/>
      <c r="H39" s="405">
        <f t="shared" si="6"/>
        <v>0</v>
      </c>
      <c r="I39" s="570">
        <f>H39*'1-Program Information'!$R47</f>
        <v>0</v>
      </c>
      <c r="J39" s="571">
        <f>H39*'1-Program Information'!$S47</f>
        <v>0</v>
      </c>
    </row>
    <row r="40" spans="1:10" ht="15.75" thickBot="1" x14ac:dyDescent="0.3">
      <c r="A40" s="729">
        <v>35</v>
      </c>
      <c r="B40" s="278" t="s">
        <v>49</v>
      </c>
      <c r="C40" s="404">
        <f>D29+E29-G29-F29</f>
        <v>0</v>
      </c>
      <c r="D40" s="279">
        <f>SUM(D33:D39)</f>
        <v>0</v>
      </c>
      <c r="E40" s="280">
        <f t="shared" ref="E40:G40" si="7">SUM(E33:E39)</f>
        <v>0</v>
      </c>
      <c r="F40" s="281">
        <f t="shared" si="7"/>
        <v>0</v>
      </c>
      <c r="G40" s="577">
        <f t="shared" si="7"/>
        <v>0</v>
      </c>
      <c r="H40" s="572">
        <f t="shared" si="6"/>
        <v>0</v>
      </c>
      <c r="I40" s="573" t="str">
        <f t="shared" ref="I40:J40" si="8">IF(SUM(I33:I39)=0,"",SUM(I33:I39))</f>
        <v/>
      </c>
      <c r="J40" s="574" t="str">
        <f t="shared" si="8"/>
        <v/>
      </c>
    </row>
    <row r="41" spans="1:10" ht="15.75" thickBot="1" x14ac:dyDescent="0.3">
      <c r="A41" s="730">
        <v>36</v>
      </c>
      <c r="H41" s="578"/>
      <c r="I41" s="288"/>
      <c r="J41" s="579"/>
    </row>
    <row r="42" spans="1:10" s="545" customFormat="1" ht="30" x14ac:dyDescent="0.25">
      <c r="A42" s="729">
        <v>37</v>
      </c>
      <c r="B42" s="270" t="e">
        <f>"Year 3 (FY"&amp;('1-Program Information'!N17+2)&amp;")"</f>
        <v>#VALUE!</v>
      </c>
      <c r="C42" s="270" t="s">
        <v>86</v>
      </c>
      <c r="D42" s="543"/>
      <c r="E42" s="544"/>
      <c r="F42" s="271" t="s">
        <v>139</v>
      </c>
      <c r="G42" s="575" t="s">
        <v>140</v>
      </c>
      <c r="H42" s="270" t="s">
        <v>171</v>
      </c>
      <c r="I42" s="543"/>
      <c r="J42" s="544"/>
    </row>
    <row r="43" spans="1:10" s="276" customFormat="1" ht="48.75" customHeight="1" x14ac:dyDescent="0.25">
      <c r="A43" s="730">
        <v>38</v>
      </c>
      <c r="B43" s="272" t="s">
        <v>92</v>
      </c>
      <c r="C43" s="273" t="s">
        <v>403</v>
      </c>
      <c r="D43" s="274" t="s">
        <v>85</v>
      </c>
      <c r="E43" s="275" t="s">
        <v>404</v>
      </c>
      <c r="F43" s="273" t="s">
        <v>88</v>
      </c>
      <c r="G43" s="576" t="s">
        <v>179</v>
      </c>
      <c r="H43" s="273" t="s">
        <v>170</v>
      </c>
      <c r="I43" s="274" t="s">
        <v>174</v>
      </c>
      <c r="J43" s="275" t="s">
        <v>175</v>
      </c>
    </row>
    <row r="44" spans="1:10" x14ac:dyDescent="0.25">
      <c r="A44" s="729">
        <v>39</v>
      </c>
      <c r="B44" s="277" t="s">
        <v>90</v>
      </c>
      <c r="C44" s="161"/>
      <c r="D44" s="44"/>
      <c r="E44" s="52"/>
      <c r="F44" s="51"/>
      <c r="G44" s="86"/>
      <c r="H44" s="405">
        <f>C44+D44+E44</f>
        <v>0</v>
      </c>
      <c r="I44" s="570">
        <f>H44*'1-Program Information'!$R41</f>
        <v>0</v>
      </c>
      <c r="J44" s="571">
        <f>H44*'1-Program Information'!$S41</f>
        <v>0</v>
      </c>
    </row>
    <row r="45" spans="1:10" x14ac:dyDescent="0.25">
      <c r="A45" s="730">
        <v>40</v>
      </c>
      <c r="B45" s="277" t="s">
        <v>89</v>
      </c>
      <c r="C45" s="403">
        <f>C33+D33+E33-G33-F33</f>
        <v>0</v>
      </c>
      <c r="D45" s="44"/>
      <c r="E45" s="52"/>
      <c r="F45" s="51"/>
      <c r="G45" s="86"/>
      <c r="H45" s="405">
        <f t="shared" ref="H45:H50" si="9">C45+D45+E45</f>
        <v>0</v>
      </c>
      <c r="I45" s="570">
        <f>H45*'1-Program Information'!$R42</f>
        <v>0</v>
      </c>
      <c r="J45" s="571">
        <f>H45*'1-Program Information'!$S42</f>
        <v>0</v>
      </c>
    </row>
    <row r="46" spans="1:10" x14ac:dyDescent="0.25">
      <c r="A46" s="729">
        <v>41</v>
      </c>
      <c r="B46" s="277" t="s">
        <v>91</v>
      </c>
      <c r="C46" s="403">
        <f>C34+D34+E34-G34-F34</f>
        <v>0</v>
      </c>
      <c r="D46" s="44"/>
      <c r="E46" s="52"/>
      <c r="F46" s="51"/>
      <c r="G46" s="86"/>
      <c r="H46" s="405">
        <f t="shared" si="9"/>
        <v>0</v>
      </c>
      <c r="I46" s="570">
        <f>H46*'1-Program Information'!$R43</f>
        <v>0</v>
      </c>
      <c r="J46" s="571">
        <f>H46*'1-Program Information'!$S43</f>
        <v>0</v>
      </c>
    </row>
    <row r="47" spans="1:10" x14ac:dyDescent="0.25">
      <c r="A47" s="730">
        <v>42</v>
      </c>
      <c r="B47" s="277" t="s">
        <v>93</v>
      </c>
      <c r="C47" s="403">
        <f>C35+D35+E35-G35-F35</f>
        <v>0</v>
      </c>
      <c r="D47" s="44"/>
      <c r="E47" s="52"/>
      <c r="F47" s="51"/>
      <c r="G47" s="86"/>
      <c r="H47" s="405">
        <f t="shared" si="9"/>
        <v>0</v>
      </c>
      <c r="I47" s="570">
        <f>H47*'1-Program Information'!$R44</f>
        <v>0</v>
      </c>
      <c r="J47" s="571">
        <f>H47*'1-Program Information'!$S44</f>
        <v>0</v>
      </c>
    </row>
    <row r="48" spans="1:10" x14ac:dyDescent="0.25">
      <c r="A48" s="729">
        <v>43</v>
      </c>
      <c r="B48" s="277" t="s">
        <v>94</v>
      </c>
      <c r="C48" s="403">
        <f>C36+D36+E36-G36-F36</f>
        <v>0</v>
      </c>
      <c r="D48" s="44"/>
      <c r="E48" s="52"/>
      <c r="F48" s="51"/>
      <c r="G48" s="86"/>
      <c r="H48" s="405">
        <f t="shared" si="9"/>
        <v>0</v>
      </c>
      <c r="I48" s="570">
        <f>H48*'1-Program Information'!$R45</f>
        <v>0</v>
      </c>
      <c r="J48" s="571">
        <f>H48*'1-Program Information'!$S45</f>
        <v>0</v>
      </c>
    </row>
    <row r="49" spans="1:10" x14ac:dyDescent="0.25">
      <c r="A49" s="730">
        <v>44</v>
      </c>
      <c r="B49" s="277" t="s">
        <v>95</v>
      </c>
      <c r="C49" s="403">
        <f>C37+D37+E37-G37-F37</f>
        <v>0</v>
      </c>
      <c r="D49" s="44"/>
      <c r="E49" s="52"/>
      <c r="F49" s="51"/>
      <c r="G49" s="86"/>
      <c r="H49" s="405">
        <f t="shared" si="9"/>
        <v>0</v>
      </c>
      <c r="I49" s="570">
        <f>H49*'1-Program Information'!$R46</f>
        <v>0</v>
      </c>
      <c r="J49" s="571">
        <f>H49*'1-Program Information'!$S46</f>
        <v>0</v>
      </c>
    </row>
    <row r="50" spans="1:10" x14ac:dyDescent="0.25">
      <c r="A50" s="729">
        <v>45</v>
      </c>
      <c r="B50" s="277" t="s">
        <v>96</v>
      </c>
      <c r="C50" s="403">
        <f>C38+D38+E38-G38-F38+C39+D39+E39-G39-F39</f>
        <v>0</v>
      </c>
      <c r="D50" s="44"/>
      <c r="E50" s="52"/>
      <c r="F50" s="51"/>
      <c r="G50" s="86"/>
      <c r="H50" s="405">
        <f t="shared" si="9"/>
        <v>0</v>
      </c>
      <c r="I50" s="570">
        <f>H50*'1-Program Information'!$R47</f>
        <v>0</v>
      </c>
      <c r="J50" s="571">
        <f>H50*'1-Program Information'!$S47</f>
        <v>0</v>
      </c>
    </row>
    <row r="51" spans="1:10" ht="15.75" thickBot="1" x14ac:dyDescent="0.3">
      <c r="A51" s="730">
        <v>46</v>
      </c>
      <c r="B51" s="278" t="s">
        <v>49</v>
      </c>
      <c r="C51" s="281">
        <f>SUM(C44:C50)</f>
        <v>0</v>
      </c>
      <c r="D51" s="279">
        <f>SUM(D44:D50)</f>
        <v>0</v>
      </c>
      <c r="E51" s="280">
        <f t="shared" ref="E51:G51" si="10">SUM(E44:E50)</f>
        <v>0</v>
      </c>
      <c r="F51" s="281">
        <f t="shared" si="10"/>
        <v>0</v>
      </c>
      <c r="G51" s="577">
        <f t="shared" si="10"/>
        <v>0</v>
      </c>
      <c r="H51" s="572" t="str">
        <f>IF(SUM(H44:H50)=0,"",SUM(H44:H50))</f>
        <v/>
      </c>
      <c r="I51" s="573" t="str">
        <f t="shared" ref="I51:J51" si="11">IF(SUM(I44:I50)=0,"",SUM(I44:I50))</f>
        <v/>
      </c>
      <c r="J51" s="574" t="str">
        <f t="shared" si="11"/>
        <v/>
      </c>
    </row>
    <row r="52" spans="1:10" ht="15.75" thickBot="1" x14ac:dyDescent="0.3">
      <c r="A52" s="729">
        <v>47</v>
      </c>
    </row>
    <row r="53" spans="1:10" s="545" customFormat="1" ht="30" x14ac:dyDescent="0.2">
      <c r="A53" s="730">
        <v>48</v>
      </c>
      <c r="B53" s="270" t="e">
        <f>"Year 4 (FY"&amp;('1-Program Information'!N17+3)&amp;")"</f>
        <v>#VALUE!</v>
      </c>
      <c r="C53" s="270" t="s">
        <v>86</v>
      </c>
      <c r="D53" s="543"/>
      <c r="E53" s="544"/>
      <c r="F53" s="271" t="s">
        <v>139</v>
      </c>
      <c r="G53" s="283"/>
      <c r="H53" s="270" t="s">
        <v>171</v>
      </c>
      <c r="I53" s="543"/>
      <c r="J53" s="544"/>
    </row>
    <row r="54" spans="1:10" s="276" customFormat="1" ht="48.75" customHeight="1" x14ac:dyDescent="0.25">
      <c r="A54" s="729">
        <v>49</v>
      </c>
      <c r="B54" s="272" t="s">
        <v>92</v>
      </c>
      <c r="C54" s="273" t="s">
        <v>403</v>
      </c>
      <c r="D54" s="274" t="s">
        <v>85</v>
      </c>
      <c r="E54" s="275" t="s">
        <v>404</v>
      </c>
      <c r="F54" s="284" t="s">
        <v>88</v>
      </c>
      <c r="G54" s="285"/>
      <c r="H54" s="273" t="s">
        <v>170</v>
      </c>
      <c r="I54" s="274" t="s">
        <v>174</v>
      </c>
      <c r="J54" s="275" t="s">
        <v>175</v>
      </c>
    </row>
    <row r="55" spans="1:10" x14ac:dyDescent="0.25">
      <c r="A55" s="730">
        <v>50</v>
      </c>
      <c r="B55" s="277" t="s">
        <v>90</v>
      </c>
      <c r="C55" s="161"/>
      <c r="D55" s="44"/>
      <c r="E55" s="52"/>
      <c r="F55" s="69"/>
      <c r="G55" s="266"/>
      <c r="H55" s="405">
        <f>C55+D55+E55</f>
        <v>0</v>
      </c>
      <c r="I55" s="570">
        <f>H55*'1-Program Information'!$R41</f>
        <v>0</v>
      </c>
      <c r="J55" s="571">
        <f>H55*'1-Program Information'!$S41</f>
        <v>0</v>
      </c>
    </row>
    <row r="56" spans="1:10" x14ac:dyDescent="0.25">
      <c r="A56" s="729">
        <v>51</v>
      </c>
      <c r="B56" s="277" t="s">
        <v>89</v>
      </c>
      <c r="C56" s="403">
        <f>C44+D44+E44-G44-F44</f>
        <v>0</v>
      </c>
      <c r="D56" s="44"/>
      <c r="E56" s="52"/>
      <c r="F56" s="69"/>
      <c r="G56" s="266"/>
      <c r="H56" s="405">
        <f t="shared" ref="H56:H61" si="12">C56+D56+E56</f>
        <v>0</v>
      </c>
      <c r="I56" s="570">
        <f>H56*'1-Program Information'!$R42</f>
        <v>0</v>
      </c>
      <c r="J56" s="571">
        <f>H56*'1-Program Information'!$S42</f>
        <v>0</v>
      </c>
    </row>
    <row r="57" spans="1:10" x14ac:dyDescent="0.25">
      <c r="A57" s="730">
        <v>52</v>
      </c>
      <c r="B57" s="277" t="s">
        <v>91</v>
      </c>
      <c r="C57" s="403">
        <f>C45+D45+E45-G45-F45</f>
        <v>0</v>
      </c>
      <c r="D57" s="44"/>
      <c r="E57" s="52"/>
      <c r="F57" s="69"/>
      <c r="G57" s="266"/>
      <c r="H57" s="405">
        <f t="shared" si="12"/>
        <v>0</v>
      </c>
      <c r="I57" s="570">
        <f>H57*'1-Program Information'!$R43</f>
        <v>0</v>
      </c>
      <c r="J57" s="571">
        <f>H57*'1-Program Information'!$S43</f>
        <v>0</v>
      </c>
    </row>
    <row r="58" spans="1:10" x14ac:dyDescent="0.25">
      <c r="A58" s="729">
        <v>53</v>
      </c>
      <c r="B58" s="277" t="s">
        <v>93</v>
      </c>
      <c r="C58" s="403">
        <f>C46+D46+E46-G46-F46</f>
        <v>0</v>
      </c>
      <c r="D58" s="44"/>
      <c r="E58" s="52"/>
      <c r="F58" s="69"/>
      <c r="G58" s="266"/>
      <c r="H58" s="405">
        <f t="shared" si="12"/>
        <v>0</v>
      </c>
      <c r="I58" s="570">
        <f>H58*'1-Program Information'!$R44</f>
        <v>0</v>
      </c>
      <c r="J58" s="571">
        <f>H58*'1-Program Information'!$S44</f>
        <v>0</v>
      </c>
    </row>
    <row r="59" spans="1:10" x14ac:dyDescent="0.25">
      <c r="A59" s="730">
        <v>54</v>
      </c>
      <c r="B59" s="277" t="s">
        <v>94</v>
      </c>
      <c r="C59" s="403">
        <f>C47+D47+E47-G47-F47</f>
        <v>0</v>
      </c>
      <c r="D59" s="44"/>
      <c r="E59" s="52"/>
      <c r="F59" s="69"/>
      <c r="G59" s="266"/>
      <c r="H59" s="405">
        <f t="shared" si="12"/>
        <v>0</v>
      </c>
      <c r="I59" s="570">
        <f>H59*'1-Program Information'!$R45</f>
        <v>0</v>
      </c>
      <c r="J59" s="571">
        <f>H59*'1-Program Information'!$S45</f>
        <v>0</v>
      </c>
    </row>
    <row r="60" spans="1:10" x14ac:dyDescent="0.25">
      <c r="A60" s="729">
        <v>55</v>
      </c>
      <c r="B60" s="277" t="s">
        <v>95</v>
      </c>
      <c r="C60" s="403">
        <f>C48+D48+E48-G48-F48</f>
        <v>0</v>
      </c>
      <c r="D60" s="44"/>
      <c r="E60" s="52"/>
      <c r="F60" s="69"/>
      <c r="G60" s="266"/>
      <c r="H60" s="405">
        <f t="shared" si="12"/>
        <v>0</v>
      </c>
      <c r="I60" s="570">
        <f>H60*'1-Program Information'!$R46</f>
        <v>0</v>
      </c>
      <c r="J60" s="571">
        <f>H60*'1-Program Information'!$S46</f>
        <v>0</v>
      </c>
    </row>
    <row r="61" spans="1:10" x14ac:dyDescent="0.25">
      <c r="A61" s="730">
        <v>56</v>
      </c>
      <c r="B61" s="277" t="s">
        <v>96</v>
      </c>
      <c r="C61" s="403">
        <f>C49+D49+E49-G49-F49+C50+D50+E50-G50-F50</f>
        <v>0</v>
      </c>
      <c r="D61" s="44"/>
      <c r="E61" s="52"/>
      <c r="F61" s="69"/>
      <c r="G61" s="266"/>
      <c r="H61" s="405">
        <f t="shared" si="12"/>
        <v>0</v>
      </c>
      <c r="I61" s="570">
        <f>H61*'1-Program Information'!$R47</f>
        <v>0</v>
      </c>
      <c r="J61" s="571">
        <f>H61*'1-Program Information'!$S47</f>
        <v>0</v>
      </c>
    </row>
    <row r="62" spans="1:10" ht="15.75" thickBot="1" x14ac:dyDescent="0.3">
      <c r="A62" s="729">
        <v>57</v>
      </c>
      <c r="B62" s="278" t="s">
        <v>49</v>
      </c>
      <c r="C62" s="404">
        <f>C51+D51+E51-G51-F51</f>
        <v>0</v>
      </c>
      <c r="D62" s="279">
        <f>SUM(D55:D61)</f>
        <v>0</v>
      </c>
      <c r="E62" s="280">
        <f t="shared" ref="E62:F62" si="13">SUM(E55:E61)</f>
        <v>0</v>
      </c>
      <c r="F62" s="286">
        <f t="shared" si="13"/>
        <v>0</v>
      </c>
      <c r="G62" s="266"/>
      <c r="H62" s="572" t="str">
        <f>IF(SUM(H55:H61)=0,"",SUM(H55:H61))</f>
        <v/>
      </c>
      <c r="I62" s="573" t="str">
        <f t="shared" ref="I62:J62" si="14">IF(SUM(I55:I61)=0,"",SUM(I55:I61))</f>
        <v/>
      </c>
      <c r="J62" s="574" t="str">
        <f t="shared" si="14"/>
        <v/>
      </c>
    </row>
    <row r="63" spans="1:10" x14ac:dyDescent="0.25">
      <c r="A63" s="728">
        <v>58</v>
      </c>
      <c r="C63" s="287"/>
    </row>
    <row r="64" spans="1:10" ht="28.5" customHeight="1" x14ac:dyDescent="0.25">
      <c r="A64" s="728">
        <v>59</v>
      </c>
      <c r="B64" s="352" t="s">
        <v>198</v>
      </c>
    </row>
    <row r="65" spans="2:12" x14ac:dyDescent="0.25">
      <c r="B65" s="263"/>
      <c r="C65" s="269"/>
    </row>
    <row r="80" spans="2:12" x14ac:dyDescent="0.25">
      <c r="L80" s="218"/>
    </row>
    <row r="81" spans="12:12" x14ac:dyDescent="0.25">
      <c r="L81" s="218"/>
    </row>
  </sheetData>
  <sheetProtection algorithmName="SHA-512" hashValue="zUqzVhrHOGVcGgeCDEmiLjB9+kc6hCYDGSRUop0BVeK5qfbFt6JO7hktkms7y9GR+wZ6Vrcgp1CvPpjJirll6Q==" saltValue="uuKL+dWBojirO001hVvtUA==" spinCount="100000" sheet="1" objects="1" scenarios="1"/>
  <protectedRanges>
    <protectedRange sqref="D22:G28 D33:G39 D44:G50 D55:F61" name="Tab 2"/>
  </protectedRange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0C52F9-768E-44B3-A6DD-E11B2D7E2206}">
  <sheetPr>
    <tabColor rgb="FF92D050"/>
  </sheetPr>
  <dimension ref="A1:S80"/>
  <sheetViews>
    <sheetView topLeftCell="A5" zoomScale="85" zoomScaleNormal="85" workbookViewId="0">
      <selection activeCell="F20" sqref="F20"/>
    </sheetView>
  </sheetViews>
  <sheetFormatPr defaultRowHeight="15" x14ac:dyDescent="0.25"/>
  <cols>
    <col min="1" max="1" width="4" style="728" customWidth="1"/>
    <col min="2" max="2" width="42" style="217" customWidth="1"/>
    <col min="3" max="3" width="12.28515625" style="217" customWidth="1"/>
    <col min="4" max="7" width="14.28515625" style="217" customWidth="1"/>
    <col min="8" max="8" width="16.42578125" style="217" customWidth="1"/>
    <col min="9" max="9" width="15.42578125" style="217" customWidth="1"/>
    <col min="10" max="14" width="13.5703125" style="217" customWidth="1"/>
    <col min="15" max="18" width="12" style="217" customWidth="1"/>
    <col min="19" max="16384" width="9.140625" style="217"/>
  </cols>
  <sheetData>
    <row r="1" spans="1:10" s="173" customFormat="1" ht="24" x14ac:dyDescent="0.3">
      <c r="A1" s="644" t="s">
        <v>53</v>
      </c>
      <c r="B1" s="171" t="s">
        <v>204</v>
      </c>
      <c r="C1" s="172"/>
      <c r="D1" s="172"/>
    </row>
    <row r="2" spans="1:10" s="219" customFormat="1" ht="18.75" x14ac:dyDescent="0.3">
      <c r="A2" s="730">
        <v>1</v>
      </c>
      <c r="B2" s="220"/>
      <c r="C2" s="236"/>
      <c r="D2" s="236"/>
    </row>
    <row r="3" spans="1:10" s="216" customFormat="1" ht="15.75" x14ac:dyDescent="0.25">
      <c r="A3" s="728">
        <v>2</v>
      </c>
      <c r="B3" s="214" t="s">
        <v>153</v>
      </c>
      <c r="C3" s="214" t="str">
        <f>'1-Program Information'!D14&amp;" - "&amp;'1-Program Information'!D15&amp;IF('1-Program Information'!D16="",""," in "&amp;'1-Program Information'!D16)&amp;" - "&amp;IF('1-Program Information'!D17="Select from Pull-Down Menu","",'1-Program Information'!D17)&amp;" "&amp;'1-Program Information'!D18</f>
        <v xml:space="preserve"> -  -  </v>
      </c>
      <c r="D3" s="215"/>
      <c r="F3" s="214"/>
      <c r="G3" s="214"/>
      <c r="H3" s="215"/>
      <c r="J3" s="214"/>
    </row>
    <row r="4" spans="1:10" s="219" customFormat="1" ht="15.75" thickBot="1" x14ac:dyDescent="0.3">
      <c r="A4" s="728">
        <v>3</v>
      </c>
      <c r="B4" s="217"/>
      <c r="C4" s="217"/>
      <c r="D4" s="218"/>
      <c r="E4" s="217"/>
      <c r="F4" s="217"/>
      <c r="G4" s="217"/>
      <c r="H4" s="218"/>
      <c r="J4" s="217"/>
    </row>
    <row r="5" spans="1:10" ht="15.75" thickBot="1" x14ac:dyDescent="0.3">
      <c r="A5" s="728">
        <v>4</v>
      </c>
      <c r="B5" s="300" t="s">
        <v>162</v>
      </c>
      <c r="C5" s="318"/>
      <c r="D5" s="302" t="str">
        <f>IF('1-Program Information'!$N17="","Year 1","Year 1 (FY"&amp;'1-Program Information'!$N$17&amp;")")</f>
        <v>Year 1</v>
      </c>
      <c r="E5" s="302" t="str">
        <f>IF('1-Program Information'!$N17="","Year 2","Year 2 (FY"&amp;('1-Program Information'!$N$17+1)&amp;")")</f>
        <v>Year 2</v>
      </c>
      <c r="F5" s="302" t="str">
        <f>IF('1-Program Information'!$N17="","Year 3","Year 3 (FY"&amp;('1-Program Information'!$N$17+2)&amp;")")</f>
        <v>Year 3</v>
      </c>
      <c r="G5" s="303" t="str">
        <f>IF('1-Program Information'!$N17="","Year 4","Year 4 (FY"&amp;('1-Program Information'!$N$17+3)&amp;")")</f>
        <v>Year 4</v>
      </c>
    </row>
    <row r="6" spans="1:10" x14ac:dyDescent="0.25">
      <c r="A6" s="730">
        <v>5</v>
      </c>
      <c r="B6" s="328" t="s">
        <v>185</v>
      </c>
      <c r="C6" s="329"/>
      <c r="D6" s="416">
        <f>'2-Enrollment'!F10</f>
        <v>0</v>
      </c>
      <c r="E6" s="416">
        <f>'2-Enrollment'!G10</f>
        <v>0</v>
      </c>
      <c r="F6" s="416">
        <f>'2-Enrollment'!H10</f>
        <v>0</v>
      </c>
      <c r="G6" s="417">
        <f>'2-Enrollment'!I10</f>
        <v>0</v>
      </c>
    </row>
    <row r="7" spans="1:10" x14ac:dyDescent="0.25">
      <c r="A7" s="728">
        <v>6</v>
      </c>
      <c r="B7" s="265" t="s">
        <v>189</v>
      </c>
      <c r="C7" s="319"/>
      <c r="D7" s="418">
        <f>D6-(D8+D9)</f>
        <v>0</v>
      </c>
      <c r="E7" s="418">
        <f t="shared" ref="E7:G7" si="0">E6-(E8+E9)</f>
        <v>0</v>
      </c>
      <c r="F7" s="418">
        <f t="shared" si="0"/>
        <v>0</v>
      </c>
      <c r="G7" s="419">
        <f t="shared" si="0"/>
        <v>0</v>
      </c>
    </row>
    <row r="8" spans="1:10" x14ac:dyDescent="0.25">
      <c r="A8" s="728">
        <v>7</v>
      </c>
      <c r="B8" s="265" t="s">
        <v>190</v>
      </c>
      <c r="C8" s="319"/>
      <c r="D8" s="418">
        <f>D40*D6</f>
        <v>0</v>
      </c>
      <c r="E8" s="418">
        <f>E40*E6</f>
        <v>0</v>
      </c>
      <c r="F8" s="418">
        <f>F40*F6</f>
        <v>0</v>
      </c>
      <c r="G8" s="419">
        <f>G40*G6</f>
        <v>0</v>
      </c>
    </row>
    <row r="9" spans="1:10" ht="15.75" thickBot="1" x14ac:dyDescent="0.3">
      <c r="A9" s="728">
        <v>8</v>
      </c>
      <c r="B9" s="265" t="s">
        <v>191</v>
      </c>
      <c r="C9" s="319"/>
      <c r="D9" s="420">
        <f>D41*D6</f>
        <v>0</v>
      </c>
      <c r="E9" s="420">
        <f>E41*E6</f>
        <v>0</v>
      </c>
      <c r="F9" s="420">
        <f>F41*F6</f>
        <v>0</v>
      </c>
      <c r="G9" s="421">
        <f>G41*G6</f>
        <v>0</v>
      </c>
    </row>
    <row r="10" spans="1:10" x14ac:dyDescent="0.25">
      <c r="A10" s="730">
        <v>9</v>
      </c>
      <c r="B10" s="332" t="s">
        <v>168</v>
      </c>
      <c r="C10" s="334"/>
      <c r="D10" s="422">
        <f>'2-Enrollment'!F15</f>
        <v>0</v>
      </c>
      <c r="E10" s="422">
        <f>'2-Enrollment'!G15</f>
        <v>0</v>
      </c>
      <c r="F10" s="422">
        <f>'2-Enrollment'!H15</f>
        <v>0</v>
      </c>
      <c r="G10" s="423">
        <f>'2-Enrollment'!I15</f>
        <v>0</v>
      </c>
      <c r="H10" s="217" t="s">
        <v>184</v>
      </c>
    </row>
    <row r="11" spans="1:10" x14ac:dyDescent="0.25">
      <c r="A11" s="728">
        <v>10</v>
      </c>
      <c r="B11" s="265" t="s">
        <v>189</v>
      </c>
      <c r="C11" s="306"/>
      <c r="D11" s="424">
        <f>D42*D10</f>
        <v>0</v>
      </c>
      <c r="E11" s="424">
        <f>E42*E10</f>
        <v>0</v>
      </c>
      <c r="F11" s="424">
        <f>F42*F10</f>
        <v>0</v>
      </c>
      <c r="G11" s="425">
        <f>G42*G10</f>
        <v>0</v>
      </c>
    </row>
    <row r="12" spans="1:10" x14ac:dyDescent="0.25">
      <c r="A12" s="728">
        <v>11</v>
      </c>
      <c r="B12" s="265" t="s">
        <v>190</v>
      </c>
      <c r="C12" s="306"/>
      <c r="D12" s="424">
        <f>D40*D10</f>
        <v>0</v>
      </c>
      <c r="E12" s="424">
        <f>E40*E10</f>
        <v>0</v>
      </c>
      <c r="F12" s="424">
        <f>F40*F10</f>
        <v>0</v>
      </c>
      <c r="G12" s="425">
        <f>G40*G10</f>
        <v>0</v>
      </c>
    </row>
    <row r="13" spans="1:10" ht="15.75" thickBot="1" x14ac:dyDescent="0.3">
      <c r="A13" s="728">
        <v>12</v>
      </c>
      <c r="B13" s="265" t="s">
        <v>191</v>
      </c>
      <c r="C13" s="306"/>
      <c r="D13" s="424">
        <f>D41*D10</f>
        <v>0</v>
      </c>
      <c r="E13" s="424">
        <f>E41*E10</f>
        <v>0</v>
      </c>
      <c r="F13" s="424">
        <f>F41*F10</f>
        <v>0</v>
      </c>
      <c r="G13" s="425">
        <f>G41*G10</f>
        <v>0</v>
      </c>
    </row>
    <row r="14" spans="1:10" x14ac:dyDescent="0.25">
      <c r="A14" s="730">
        <v>13</v>
      </c>
      <c r="B14" s="332" t="s">
        <v>182</v>
      </c>
      <c r="C14" s="333"/>
      <c r="D14" s="422">
        <f>'2-Enrollment'!F16</f>
        <v>0</v>
      </c>
      <c r="E14" s="422">
        <f>'2-Enrollment'!G16</f>
        <v>0</v>
      </c>
      <c r="F14" s="422">
        <f>'2-Enrollment'!H16</f>
        <v>0</v>
      </c>
      <c r="G14" s="423">
        <f>'2-Enrollment'!I16</f>
        <v>0</v>
      </c>
      <c r="H14" s="217" t="s">
        <v>200</v>
      </c>
    </row>
    <row r="15" spans="1:10" x14ac:dyDescent="0.25">
      <c r="A15" s="728">
        <v>14</v>
      </c>
      <c r="B15" s="265" t="s">
        <v>189</v>
      </c>
      <c r="C15" s="308"/>
      <c r="D15" s="426">
        <f>D42*D14</f>
        <v>0</v>
      </c>
      <c r="E15" s="426">
        <f>E42*E14</f>
        <v>0</v>
      </c>
      <c r="F15" s="426">
        <f>F42*F14</f>
        <v>0</v>
      </c>
      <c r="G15" s="427">
        <f>G42*G14</f>
        <v>0</v>
      </c>
    </row>
    <row r="16" spans="1:10" x14ac:dyDescent="0.25">
      <c r="A16" s="728">
        <v>15</v>
      </c>
      <c r="B16" s="265" t="s">
        <v>190</v>
      </c>
      <c r="D16" s="424">
        <f>D40*D14</f>
        <v>0</v>
      </c>
      <c r="E16" s="424">
        <f>E40*E14</f>
        <v>0</v>
      </c>
      <c r="F16" s="424">
        <f>F40*F14</f>
        <v>0</v>
      </c>
      <c r="G16" s="425">
        <f>G40*G14</f>
        <v>0</v>
      </c>
    </row>
    <row r="17" spans="1:14" ht="15.75" thickBot="1" x14ac:dyDescent="0.3">
      <c r="A17" s="728">
        <v>16</v>
      </c>
      <c r="B17" s="289" t="s">
        <v>191</v>
      </c>
      <c r="C17" s="268"/>
      <c r="D17" s="428">
        <f>D41*D14</f>
        <v>0</v>
      </c>
      <c r="E17" s="428">
        <f>E41*E14</f>
        <v>0</v>
      </c>
      <c r="F17" s="428">
        <f>F41*F14</f>
        <v>0</v>
      </c>
      <c r="G17" s="429">
        <f>G41*G14</f>
        <v>0</v>
      </c>
    </row>
    <row r="18" spans="1:14" ht="15.75" thickBot="1" x14ac:dyDescent="0.3">
      <c r="A18" s="730">
        <v>17</v>
      </c>
      <c r="B18" s="335"/>
      <c r="D18" s="336"/>
      <c r="E18" s="336"/>
      <c r="F18" s="336"/>
      <c r="G18" s="336"/>
    </row>
    <row r="19" spans="1:14" ht="15.75" thickBot="1" x14ac:dyDescent="0.3">
      <c r="A19" s="728">
        <v>18</v>
      </c>
      <c r="B19" s="300" t="s">
        <v>193</v>
      </c>
      <c r="C19" s="337"/>
      <c r="D19" s="302" t="str">
        <f>IF('1-Program Information'!$N17="","Year 1","Year 1 (FY"&amp;'1-Program Information'!$N$17&amp;")")</f>
        <v>Year 1</v>
      </c>
      <c r="E19" s="302" t="str">
        <f>IF('1-Program Information'!$N17="","Year 2","Year 2 (FY"&amp;('1-Program Information'!$N$17+1)&amp;")")</f>
        <v>Year 2</v>
      </c>
      <c r="F19" s="302" t="str">
        <f>IF('1-Program Information'!$N17="","Year 3","Year 3 (FY"&amp;('1-Program Information'!$N$17+2)&amp;")")</f>
        <v>Year 3</v>
      </c>
      <c r="G19" s="303" t="str">
        <f>IF('1-Program Information'!$N17="","Year 4","Year 4 (FY"&amp;('1-Program Information'!$N$17+3)&amp;")")</f>
        <v>Year 4</v>
      </c>
      <c r="I19" s="300"/>
      <c r="J19" s="337"/>
      <c r="K19" s="302" t="str">
        <f>IF('1-Program Information'!$N17="","Year 1","Year 1 (FY"&amp;'1-Program Information'!$N$17&amp;")")</f>
        <v>Year 1</v>
      </c>
      <c r="L19" s="302" t="str">
        <f>IF('1-Program Information'!$N17="","Year 2","Year 2 (FY"&amp;('1-Program Information'!$N$17+1)&amp;")")</f>
        <v>Year 2</v>
      </c>
      <c r="M19" s="302" t="str">
        <f>IF('1-Program Information'!$N17="","Year 3","Year 3 (FY"&amp;('1-Program Information'!$N$17+2)&amp;")")</f>
        <v>Year 3</v>
      </c>
      <c r="N19" s="303" t="str">
        <f>IF('1-Program Information'!$N17="","Year 4","Year 4 (FY"&amp;('1-Program Information'!$N$17+3)&amp;")")</f>
        <v>Year 4</v>
      </c>
    </row>
    <row r="20" spans="1:14" x14ac:dyDescent="0.25">
      <c r="A20" s="728">
        <v>19</v>
      </c>
      <c r="B20" s="330" t="s">
        <v>192</v>
      </c>
      <c r="C20" s="331"/>
      <c r="D20" s="344"/>
      <c r="E20" s="345"/>
      <c r="F20" s="342">
        <f>'2-Enrollment'!F15*IF('1-Program Information'!D22="Select from Pull-Down Menu",0,IF('1-Program Information'!D22="Undergraduate",200,800))</f>
        <v>0</v>
      </c>
      <c r="G20" s="343">
        <f>'2-Enrollment'!G15*IF('1-Program Information'!D22="Select from Pull-Down Menu",0,IF('1-Program Information'!D22="Undergraduate",200,800))</f>
        <v>0</v>
      </c>
      <c r="I20" s="332" t="s">
        <v>385</v>
      </c>
      <c r="J20" s="333"/>
      <c r="K20" s="184" t="e">
        <f>R49</f>
        <v>#VALUE!</v>
      </c>
      <c r="L20" s="184" t="e">
        <f>R57</f>
        <v>#VALUE!</v>
      </c>
      <c r="M20" s="184" t="e">
        <f>R65</f>
        <v>#VALUE!</v>
      </c>
      <c r="N20" s="185" t="e">
        <f>R73</f>
        <v>#VALUE!</v>
      </c>
    </row>
    <row r="21" spans="1:14" x14ac:dyDescent="0.25">
      <c r="A21" s="728">
        <v>20</v>
      </c>
      <c r="B21" s="265" t="s">
        <v>189</v>
      </c>
      <c r="C21" s="308"/>
      <c r="D21" s="346"/>
      <c r="E21" s="347"/>
      <c r="F21" s="72">
        <f>F20*D42</f>
        <v>0</v>
      </c>
      <c r="G21" s="73">
        <f>G20*D42</f>
        <v>0</v>
      </c>
      <c r="I21" s="265" t="s">
        <v>189</v>
      </c>
      <c r="J21" s="308"/>
      <c r="K21" s="72" t="e">
        <f>O49</f>
        <v>#VALUE!</v>
      </c>
      <c r="L21" s="72" t="e">
        <f>O57</f>
        <v>#VALUE!</v>
      </c>
      <c r="M21" s="72" t="e">
        <f>O65</f>
        <v>#VALUE!</v>
      </c>
      <c r="N21" s="73" t="e">
        <f>O73</f>
        <v>#VALUE!</v>
      </c>
    </row>
    <row r="22" spans="1:14" x14ac:dyDescent="0.25">
      <c r="A22" s="730">
        <v>21</v>
      </c>
      <c r="B22" s="265" t="s">
        <v>190</v>
      </c>
      <c r="C22" s="308"/>
      <c r="D22" s="346"/>
      <c r="E22" s="347"/>
      <c r="F22" s="72">
        <f>F20*D40</f>
        <v>0</v>
      </c>
      <c r="G22" s="73">
        <f>G20*D40</f>
        <v>0</v>
      </c>
      <c r="I22" s="265" t="s">
        <v>190</v>
      </c>
      <c r="J22" s="308"/>
      <c r="K22" s="72" t="e">
        <f>P49</f>
        <v>#VALUE!</v>
      </c>
      <c r="L22" s="72" t="e">
        <f>P57</f>
        <v>#VALUE!</v>
      </c>
      <c r="M22" s="72" t="e">
        <f>P65</f>
        <v>#VALUE!</v>
      </c>
      <c r="N22" s="73" t="e">
        <f>P73</f>
        <v>#VALUE!</v>
      </c>
    </row>
    <row r="23" spans="1:14" ht="15.75" thickBot="1" x14ac:dyDescent="0.3">
      <c r="A23" s="728">
        <v>22</v>
      </c>
      <c r="B23" s="289" t="s">
        <v>191</v>
      </c>
      <c r="C23" s="338"/>
      <c r="D23" s="348"/>
      <c r="E23" s="349"/>
      <c r="F23" s="75">
        <f>F20*D41</f>
        <v>0</v>
      </c>
      <c r="G23" s="76">
        <f>G20*D41</f>
        <v>0</v>
      </c>
      <c r="I23" s="289" t="s">
        <v>191</v>
      </c>
      <c r="J23" s="338"/>
      <c r="K23" s="75" t="e">
        <f>Q49</f>
        <v>#VALUE!</v>
      </c>
      <c r="L23" s="75" t="e">
        <f>Q57</f>
        <v>#VALUE!</v>
      </c>
      <c r="M23" s="75" t="e">
        <f>Q65</f>
        <v>#VALUE!</v>
      </c>
      <c r="N23" s="76" t="e">
        <f>Q73</f>
        <v>#VALUE!</v>
      </c>
    </row>
    <row r="24" spans="1:14" x14ac:dyDescent="0.25">
      <c r="A24" s="728">
        <v>23</v>
      </c>
      <c r="B24" s="332" t="s">
        <v>152</v>
      </c>
      <c r="C24" s="333"/>
      <c r="D24" s="184">
        <f>J49</f>
        <v>0</v>
      </c>
      <c r="E24" s="184">
        <f>J57</f>
        <v>0</v>
      </c>
      <c r="F24" s="184">
        <f>J65</f>
        <v>0</v>
      </c>
      <c r="G24" s="185">
        <f>J73</f>
        <v>0</v>
      </c>
    </row>
    <row r="25" spans="1:14" x14ac:dyDescent="0.25">
      <c r="A25" s="728">
        <v>24</v>
      </c>
      <c r="B25" s="265" t="s">
        <v>189</v>
      </c>
      <c r="C25" s="308"/>
      <c r="D25" s="72">
        <f>G49</f>
        <v>0</v>
      </c>
      <c r="E25" s="72">
        <f>G57</f>
        <v>0</v>
      </c>
      <c r="F25" s="72">
        <f>G65</f>
        <v>0</v>
      </c>
      <c r="G25" s="73">
        <f>G73</f>
        <v>0</v>
      </c>
    </row>
    <row r="26" spans="1:14" x14ac:dyDescent="0.25">
      <c r="A26" s="730">
        <v>25</v>
      </c>
      <c r="B26" s="265" t="s">
        <v>190</v>
      </c>
      <c r="C26" s="308"/>
      <c r="D26" s="72">
        <f>H49</f>
        <v>0</v>
      </c>
      <c r="E26" s="72">
        <f>H57</f>
        <v>0</v>
      </c>
      <c r="F26" s="72">
        <f>H65</f>
        <v>0</v>
      </c>
      <c r="G26" s="73">
        <f>H73</f>
        <v>0</v>
      </c>
    </row>
    <row r="27" spans="1:14" ht="15.75" thickBot="1" x14ac:dyDescent="0.3">
      <c r="A27" s="728">
        <v>26</v>
      </c>
      <c r="B27" s="289" t="s">
        <v>191</v>
      </c>
      <c r="C27" s="338"/>
      <c r="D27" s="75">
        <f>I49</f>
        <v>0</v>
      </c>
      <c r="E27" s="75">
        <f>I57</f>
        <v>0</v>
      </c>
      <c r="F27" s="75">
        <f>I65</f>
        <v>0</v>
      </c>
      <c r="G27" s="76">
        <f>I73</f>
        <v>0</v>
      </c>
    </row>
    <row r="28" spans="1:14" x14ac:dyDescent="0.25">
      <c r="A28" s="728">
        <v>27</v>
      </c>
      <c r="B28" s="332" t="s">
        <v>378</v>
      </c>
      <c r="C28" s="333"/>
      <c r="D28" s="184">
        <f>N49</f>
        <v>0</v>
      </c>
      <c r="E28" s="184">
        <f>N57</f>
        <v>0</v>
      </c>
      <c r="F28" s="184">
        <f>N65</f>
        <v>0</v>
      </c>
      <c r="G28" s="185">
        <f>N73</f>
        <v>0</v>
      </c>
    </row>
    <row r="29" spans="1:14" x14ac:dyDescent="0.25">
      <c r="A29" s="728">
        <v>28</v>
      </c>
      <c r="B29" s="265" t="s">
        <v>189</v>
      </c>
      <c r="C29" s="308"/>
      <c r="D29" s="72">
        <f>K49</f>
        <v>0</v>
      </c>
      <c r="E29" s="72">
        <f>K57</f>
        <v>0</v>
      </c>
      <c r="F29" s="72">
        <f>K65</f>
        <v>0</v>
      </c>
      <c r="G29" s="73">
        <f>K73</f>
        <v>0</v>
      </c>
    </row>
    <row r="30" spans="1:14" x14ac:dyDescent="0.25">
      <c r="A30" s="730">
        <v>29</v>
      </c>
      <c r="B30" s="265" t="s">
        <v>190</v>
      </c>
      <c r="C30" s="308"/>
      <c r="D30" s="72">
        <f>L49</f>
        <v>0</v>
      </c>
      <c r="E30" s="72">
        <f>L57</f>
        <v>0</v>
      </c>
      <c r="F30" s="72">
        <f>L65</f>
        <v>0</v>
      </c>
      <c r="G30" s="73">
        <f>L73</f>
        <v>0</v>
      </c>
    </row>
    <row r="31" spans="1:14" ht="15.75" thickBot="1" x14ac:dyDescent="0.3">
      <c r="A31" s="728">
        <v>30</v>
      </c>
      <c r="B31" s="289" t="s">
        <v>191</v>
      </c>
      <c r="C31" s="338"/>
      <c r="D31" s="75">
        <f>M49</f>
        <v>0</v>
      </c>
      <c r="E31" s="75">
        <f>M57</f>
        <v>0</v>
      </c>
      <c r="F31" s="75">
        <f>M65</f>
        <v>0</v>
      </c>
      <c r="G31" s="76">
        <f>M73</f>
        <v>0</v>
      </c>
    </row>
    <row r="32" spans="1:14" x14ac:dyDescent="0.25">
      <c r="A32" s="728">
        <v>31</v>
      </c>
      <c r="B32" s="332" t="s">
        <v>256</v>
      </c>
      <c r="C32" s="333"/>
      <c r="D32" s="184">
        <f>D24+D28</f>
        <v>0</v>
      </c>
      <c r="E32" s="184">
        <f t="shared" ref="E32:G32" si="1">E24+E28</f>
        <v>0</v>
      </c>
      <c r="F32" s="184">
        <f t="shared" si="1"/>
        <v>0</v>
      </c>
      <c r="G32" s="185">
        <f t="shared" si="1"/>
        <v>0</v>
      </c>
    </row>
    <row r="33" spans="1:18" x14ac:dyDescent="0.25">
      <c r="A33" s="728">
        <v>32</v>
      </c>
      <c r="B33" s="265" t="s">
        <v>189</v>
      </c>
      <c r="C33" s="308"/>
      <c r="D33" s="72">
        <f t="shared" ref="D33:D35" si="2">D25+D29</f>
        <v>0</v>
      </c>
      <c r="E33" s="72">
        <f t="shared" ref="E33:G33" si="3">E25+E29</f>
        <v>0</v>
      </c>
      <c r="F33" s="72">
        <f t="shared" si="3"/>
        <v>0</v>
      </c>
      <c r="G33" s="73">
        <f t="shared" si="3"/>
        <v>0</v>
      </c>
    </row>
    <row r="34" spans="1:18" x14ac:dyDescent="0.25">
      <c r="A34" s="730">
        <v>33</v>
      </c>
      <c r="B34" s="265" t="s">
        <v>190</v>
      </c>
      <c r="C34" s="308"/>
      <c r="D34" s="72">
        <f t="shared" si="2"/>
        <v>0</v>
      </c>
      <c r="E34" s="72">
        <f t="shared" ref="E34:G34" si="4">E26+E30</f>
        <v>0</v>
      </c>
      <c r="F34" s="72">
        <f t="shared" si="4"/>
        <v>0</v>
      </c>
      <c r="G34" s="73">
        <f t="shared" si="4"/>
        <v>0</v>
      </c>
    </row>
    <row r="35" spans="1:18" ht="15.75" thickBot="1" x14ac:dyDescent="0.3">
      <c r="A35" s="728">
        <v>34</v>
      </c>
      <c r="B35" s="289" t="s">
        <v>191</v>
      </c>
      <c r="C35" s="338"/>
      <c r="D35" s="75">
        <f t="shared" si="2"/>
        <v>0</v>
      </c>
      <c r="E35" s="75">
        <f t="shared" ref="E35:G35" si="5">E27+E31</f>
        <v>0</v>
      </c>
      <c r="F35" s="75">
        <f t="shared" si="5"/>
        <v>0</v>
      </c>
      <c r="G35" s="76">
        <f t="shared" si="5"/>
        <v>0</v>
      </c>
    </row>
    <row r="36" spans="1:18" s="219" customFormat="1" ht="18.75" x14ac:dyDescent="0.3">
      <c r="A36" s="728"/>
      <c r="B36" s="220"/>
      <c r="C36" s="236"/>
      <c r="D36" s="236"/>
    </row>
    <row r="37" spans="1:18" s="173" customFormat="1" ht="18.75" x14ac:dyDescent="0.3">
      <c r="A37" s="731"/>
      <c r="B37" s="171" t="s">
        <v>160</v>
      </c>
      <c r="C37" s="172"/>
      <c r="D37" s="172"/>
    </row>
    <row r="38" spans="1:18" ht="15.75" thickBot="1" x14ac:dyDescent="0.3"/>
    <row r="39" spans="1:18" ht="15.75" thickBot="1" x14ac:dyDescent="0.3">
      <c r="A39" s="728">
        <v>35</v>
      </c>
      <c r="B39" s="300" t="s">
        <v>409</v>
      </c>
      <c r="C39" s="318"/>
      <c r="D39" s="302" t="str">
        <f>IF('1-Program Information'!$N17="","Year 1","Year 1 (FY"&amp;'1-Program Information'!$N$17&amp;")")</f>
        <v>Year 1</v>
      </c>
      <c r="E39" s="302" t="str">
        <f>IF('1-Program Information'!$N17="","Year 2","Year 2 (FY"&amp;('1-Program Information'!$N$17+1)&amp;")")</f>
        <v>Year 2</v>
      </c>
      <c r="F39" s="302" t="str">
        <f>IF('1-Program Information'!$N17="","Year 3","Year 3 (FY"&amp;('1-Program Information'!$N$17+2)&amp;")")</f>
        <v>Year 3</v>
      </c>
      <c r="G39" s="303" t="str">
        <f>IF('1-Program Information'!$N17="","Year 4","Year 4 (FY"&amp;('1-Program Information'!$N$17+3)&amp;")")</f>
        <v>Year 4</v>
      </c>
    </row>
    <row r="40" spans="1:18" x14ac:dyDescent="0.25">
      <c r="A40" s="728">
        <v>36</v>
      </c>
      <c r="B40" s="291" t="s">
        <v>186</v>
      </c>
      <c r="C40" s="320"/>
      <c r="D40" s="322"/>
      <c r="E40" s="322"/>
      <c r="F40" s="322"/>
      <c r="G40" s="323"/>
    </row>
    <row r="41" spans="1:18" x14ac:dyDescent="0.25">
      <c r="A41" s="728">
        <v>37</v>
      </c>
      <c r="B41" s="304" t="s">
        <v>187</v>
      </c>
      <c r="D41" s="324"/>
      <c r="E41" s="324"/>
      <c r="F41" s="324"/>
      <c r="G41" s="325"/>
    </row>
    <row r="42" spans="1:18" ht="15.75" thickBot="1" x14ac:dyDescent="0.3">
      <c r="A42" s="728">
        <v>38</v>
      </c>
      <c r="B42" s="321" t="s">
        <v>188</v>
      </c>
      <c r="C42" s="268"/>
      <c r="D42" s="326">
        <f>1-D40-D41</f>
        <v>1</v>
      </c>
      <c r="E42" s="326">
        <f t="shared" ref="E42:G42" si="6">1-E40-E41</f>
        <v>1</v>
      </c>
      <c r="F42" s="326">
        <f t="shared" si="6"/>
        <v>1</v>
      </c>
      <c r="G42" s="327">
        <f t="shared" si="6"/>
        <v>1</v>
      </c>
    </row>
    <row r="43" spans="1:18" x14ac:dyDescent="0.25">
      <c r="A43" s="728">
        <v>39</v>
      </c>
      <c r="B43" s="353"/>
      <c r="D43" s="354"/>
      <c r="E43" s="354"/>
      <c r="F43" s="354"/>
      <c r="G43" s="354"/>
    </row>
    <row r="44" spans="1:18" ht="28.5" customHeight="1" x14ac:dyDescent="0.25">
      <c r="A44" s="728">
        <v>40</v>
      </c>
      <c r="B44" s="352" t="s">
        <v>199</v>
      </c>
      <c r="N44" s="295"/>
    </row>
    <row r="46" spans="1:18" s="173" customFormat="1" ht="18.75" x14ac:dyDescent="0.3">
      <c r="A46" s="731"/>
      <c r="B46" s="171" t="s">
        <v>253</v>
      </c>
      <c r="C46" s="172"/>
      <c r="D46" s="172"/>
    </row>
    <row r="47" spans="1:18" s="219" customFormat="1" ht="19.5" thickBot="1" x14ac:dyDescent="0.35">
      <c r="A47" s="728"/>
      <c r="B47" s="220"/>
      <c r="C47" s="236"/>
      <c r="D47" s="236"/>
    </row>
    <row r="48" spans="1:18" ht="60.75" thickBot="1" x14ac:dyDescent="0.3">
      <c r="A48" s="728">
        <v>41</v>
      </c>
      <c r="B48" s="373"/>
      <c r="C48" s="374" t="s">
        <v>241</v>
      </c>
      <c r="D48" s="374" t="s">
        <v>243</v>
      </c>
      <c r="E48" s="374" t="s">
        <v>242</v>
      </c>
      <c r="F48" s="399" t="s">
        <v>240</v>
      </c>
      <c r="G48" s="400" t="s">
        <v>249</v>
      </c>
      <c r="H48" s="374" t="s">
        <v>250</v>
      </c>
      <c r="I48" s="374" t="s">
        <v>251</v>
      </c>
      <c r="J48" s="375" t="s">
        <v>252</v>
      </c>
      <c r="K48" s="400" t="s">
        <v>382</v>
      </c>
      <c r="L48" s="374" t="s">
        <v>381</v>
      </c>
      <c r="M48" s="374" t="s">
        <v>383</v>
      </c>
      <c r="N48" s="375" t="s">
        <v>384</v>
      </c>
      <c r="O48" s="400" t="s">
        <v>386</v>
      </c>
      <c r="P48" s="374" t="s">
        <v>387</v>
      </c>
      <c r="Q48" s="374" t="s">
        <v>388</v>
      </c>
      <c r="R48" s="375" t="s">
        <v>384</v>
      </c>
    </row>
    <row r="49" spans="1:19" x14ac:dyDescent="0.25">
      <c r="A49" s="728">
        <v>42</v>
      </c>
      <c r="B49" s="370" t="str">
        <f>"Year 1 (FY"&amp;'1-Program Information'!$N$17&amp;")"</f>
        <v>Year 1 (FY)</v>
      </c>
      <c r="C49" s="406">
        <f>SUM(C50:C56)</f>
        <v>0</v>
      </c>
      <c r="D49" s="406">
        <f t="shared" ref="D49:E49" si="7">SUM(D50:D56)</f>
        <v>0</v>
      </c>
      <c r="E49" s="406">
        <f t="shared" si="7"/>
        <v>0</v>
      </c>
      <c r="F49" s="407">
        <f>SUM(C49:E49)</f>
        <v>0</v>
      </c>
      <c r="G49" s="402">
        <f>SUM(G50:G56)</f>
        <v>0</v>
      </c>
      <c r="H49" s="339">
        <f t="shared" ref="H49" si="8">SUM(H50:H56)</f>
        <v>0</v>
      </c>
      <c r="I49" s="339">
        <f t="shared" ref="I49" si="9">SUM(I50:I56)</f>
        <v>0</v>
      </c>
      <c r="J49" s="377">
        <f>SUM(G49:I49)</f>
        <v>0</v>
      </c>
      <c r="K49" s="694">
        <f>SUM(K50:K56)</f>
        <v>0</v>
      </c>
      <c r="L49" s="371">
        <f t="shared" ref="L49" si="10">SUM(L50:L56)</f>
        <v>0</v>
      </c>
      <c r="M49" s="371">
        <f t="shared" ref="M49" si="11">SUM(M50:M56)</f>
        <v>0</v>
      </c>
      <c r="N49" s="372">
        <f>SUM(K49:M49)</f>
        <v>0</v>
      </c>
      <c r="O49" s="694" t="e">
        <f>SUM(O50:O56)</f>
        <v>#VALUE!</v>
      </c>
      <c r="P49" s="371" t="e">
        <f t="shared" ref="P49:Q49" si="12">SUM(P50:P56)</f>
        <v>#VALUE!</v>
      </c>
      <c r="Q49" s="371" t="e">
        <f t="shared" si="12"/>
        <v>#VALUE!</v>
      </c>
      <c r="R49" s="372" t="e">
        <f>SUM(O49:Q49)</f>
        <v>#VALUE!</v>
      </c>
    </row>
    <row r="50" spans="1:19" x14ac:dyDescent="0.25">
      <c r="A50" s="728">
        <v>43</v>
      </c>
      <c r="B50" s="368" t="s">
        <v>90</v>
      </c>
      <c r="C50" s="408">
        <f>'2-Enrollment'!H22-(D50+E50)</f>
        <v>0</v>
      </c>
      <c r="D50" s="408">
        <f>'2-Enrollment'!H22*$D$40</f>
        <v>0</v>
      </c>
      <c r="E50" s="408">
        <f>'2-Enrollment'!H22*$D$41</f>
        <v>0</v>
      </c>
      <c r="F50" s="409">
        <f t="shared" ref="F50:F80" si="13">SUM(C50:E50)</f>
        <v>0</v>
      </c>
      <c r="G50" s="71">
        <f>C50*'1-Program Information'!I56</f>
        <v>0</v>
      </c>
      <c r="H50" s="72">
        <f>D50*'1-Program Information'!J56</f>
        <v>0</v>
      </c>
      <c r="I50" s="72">
        <f>E50*'1-Program Information'!K56</f>
        <v>0</v>
      </c>
      <c r="J50" s="73">
        <f>SUM(G50:I50)</f>
        <v>0</v>
      </c>
      <c r="K50" s="71">
        <f>C50*'1-Program Information'!L56</f>
        <v>0</v>
      </c>
      <c r="L50" s="72">
        <f>D50*'1-Program Information'!M56</f>
        <v>0</v>
      </c>
      <c r="M50" s="72">
        <f>E50*'1-Program Information'!N56</f>
        <v>0</v>
      </c>
      <c r="N50" s="73">
        <f>SUM(K50:M50)</f>
        <v>0</v>
      </c>
      <c r="O50" s="71" t="e">
        <f>C50*'1-Program Information'!O56</f>
        <v>#VALUE!</v>
      </c>
      <c r="P50" s="72" t="e">
        <f>D50*'1-Program Information'!P56</f>
        <v>#VALUE!</v>
      </c>
      <c r="Q50" s="72" t="e">
        <f>E50*'1-Program Information'!Q56</f>
        <v>#VALUE!</v>
      </c>
      <c r="R50" s="73" t="e">
        <f>SUM(O50:Q50)</f>
        <v>#VALUE!</v>
      </c>
      <c r="S50" s="217" t="s">
        <v>181</v>
      </c>
    </row>
    <row r="51" spans="1:19" x14ac:dyDescent="0.25">
      <c r="A51" s="728">
        <v>44</v>
      </c>
      <c r="B51" s="368" t="s">
        <v>89</v>
      </c>
      <c r="C51" s="408">
        <f>'2-Enrollment'!H23-(D51+E51)</f>
        <v>0</v>
      </c>
      <c r="D51" s="408">
        <f>'2-Enrollment'!H23*$D$40</f>
        <v>0</v>
      </c>
      <c r="E51" s="408">
        <f>'2-Enrollment'!H23*$D$41</f>
        <v>0</v>
      </c>
      <c r="F51" s="409">
        <f t="shared" si="13"/>
        <v>0</v>
      </c>
      <c r="G51" s="71">
        <f>C51*'1-Program Information'!I57</f>
        <v>0</v>
      </c>
      <c r="H51" s="72">
        <f>D51*'1-Program Information'!J57</f>
        <v>0</v>
      </c>
      <c r="I51" s="72">
        <f>E51*'1-Program Information'!K57</f>
        <v>0</v>
      </c>
      <c r="J51" s="73">
        <f t="shared" ref="J51:J56" si="14">SUM(G51:I51)</f>
        <v>0</v>
      </c>
      <c r="K51" s="71">
        <f>C51*'1-Program Information'!L57</f>
        <v>0</v>
      </c>
      <c r="L51" s="72">
        <f>D51*'1-Program Information'!M57</f>
        <v>0</v>
      </c>
      <c r="M51" s="72">
        <f>E51*'1-Program Information'!N57</f>
        <v>0</v>
      </c>
      <c r="N51" s="73">
        <f t="shared" ref="N51:N56" si="15">SUM(K51:M51)</f>
        <v>0</v>
      </c>
      <c r="O51" s="71" t="e">
        <f>C51*'1-Program Information'!O57</f>
        <v>#VALUE!</v>
      </c>
      <c r="P51" s="72" t="e">
        <f>D51*'1-Program Information'!P57</f>
        <v>#VALUE!</v>
      </c>
      <c r="Q51" s="72" t="e">
        <f>E51*'1-Program Information'!Q57</f>
        <v>#VALUE!</v>
      </c>
      <c r="R51" s="73" t="e">
        <f t="shared" ref="R51:R57" si="16">SUM(O51:Q51)</f>
        <v>#VALUE!</v>
      </c>
    </row>
    <row r="52" spans="1:19" x14ac:dyDescent="0.25">
      <c r="A52" s="728">
        <v>45</v>
      </c>
      <c r="B52" s="368" t="s">
        <v>91</v>
      </c>
      <c r="C52" s="408">
        <f>'2-Enrollment'!H24-(D52+E52)</f>
        <v>0</v>
      </c>
      <c r="D52" s="408">
        <f>'2-Enrollment'!H24*$D$40</f>
        <v>0</v>
      </c>
      <c r="E52" s="408">
        <f>'2-Enrollment'!H24*$D$41</f>
        <v>0</v>
      </c>
      <c r="F52" s="409">
        <f t="shared" si="13"/>
        <v>0</v>
      </c>
      <c r="G52" s="71">
        <f>C52*'1-Program Information'!I58</f>
        <v>0</v>
      </c>
      <c r="H52" s="72">
        <f>D52*'1-Program Information'!J58</f>
        <v>0</v>
      </c>
      <c r="I52" s="72">
        <f>E52*'1-Program Information'!K58</f>
        <v>0</v>
      </c>
      <c r="J52" s="73">
        <f t="shared" si="14"/>
        <v>0</v>
      </c>
      <c r="K52" s="71">
        <f>C52*'1-Program Information'!L58</f>
        <v>0</v>
      </c>
      <c r="L52" s="72">
        <f>D52*'1-Program Information'!M58</f>
        <v>0</v>
      </c>
      <c r="M52" s="72">
        <f>E52*'1-Program Information'!N58</f>
        <v>0</v>
      </c>
      <c r="N52" s="73">
        <f t="shared" si="15"/>
        <v>0</v>
      </c>
      <c r="O52" s="71" t="e">
        <f>C52*'1-Program Information'!O58</f>
        <v>#VALUE!</v>
      </c>
      <c r="P52" s="72" t="e">
        <f>D52*'1-Program Information'!P58</f>
        <v>#VALUE!</v>
      </c>
      <c r="Q52" s="72" t="e">
        <f>E52*'1-Program Information'!Q58</f>
        <v>#VALUE!</v>
      </c>
      <c r="R52" s="73" t="e">
        <f t="shared" si="16"/>
        <v>#VALUE!</v>
      </c>
    </row>
    <row r="53" spans="1:19" x14ac:dyDescent="0.25">
      <c r="A53" s="728">
        <v>46</v>
      </c>
      <c r="B53" s="368" t="s">
        <v>93</v>
      </c>
      <c r="C53" s="408">
        <f>'2-Enrollment'!H25-(D53+E53)</f>
        <v>0</v>
      </c>
      <c r="D53" s="408">
        <f>'2-Enrollment'!H25*$D$40</f>
        <v>0</v>
      </c>
      <c r="E53" s="408">
        <f>'2-Enrollment'!H25*$D$41</f>
        <v>0</v>
      </c>
      <c r="F53" s="409">
        <f t="shared" si="13"/>
        <v>0</v>
      </c>
      <c r="G53" s="71">
        <f>C53*'1-Program Information'!I59</f>
        <v>0</v>
      </c>
      <c r="H53" s="72">
        <f>D53*'1-Program Information'!J59</f>
        <v>0</v>
      </c>
      <c r="I53" s="72">
        <f>E53*'1-Program Information'!K59</f>
        <v>0</v>
      </c>
      <c r="J53" s="73">
        <f t="shared" si="14"/>
        <v>0</v>
      </c>
      <c r="K53" s="71">
        <f>C53*'1-Program Information'!L59</f>
        <v>0</v>
      </c>
      <c r="L53" s="72">
        <f>D53*'1-Program Information'!M59</f>
        <v>0</v>
      </c>
      <c r="M53" s="72">
        <f>E53*'1-Program Information'!N59</f>
        <v>0</v>
      </c>
      <c r="N53" s="73">
        <f t="shared" si="15"/>
        <v>0</v>
      </c>
      <c r="O53" s="71" t="e">
        <f>C53*'1-Program Information'!O59</f>
        <v>#VALUE!</v>
      </c>
      <c r="P53" s="72" t="e">
        <f>D53*'1-Program Information'!P59</f>
        <v>#VALUE!</v>
      </c>
      <c r="Q53" s="72" t="e">
        <f>E53*'1-Program Information'!Q59</f>
        <v>#VALUE!</v>
      </c>
      <c r="R53" s="73" t="e">
        <f t="shared" si="16"/>
        <v>#VALUE!</v>
      </c>
    </row>
    <row r="54" spans="1:19" x14ac:dyDescent="0.25">
      <c r="A54" s="728">
        <v>47</v>
      </c>
      <c r="B54" s="368" t="s">
        <v>94</v>
      </c>
      <c r="C54" s="408">
        <f>'2-Enrollment'!H26-(D54+E54)</f>
        <v>0</v>
      </c>
      <c r="D54" s="408">
        <f>'2-Enrollment'!H26*$D$40</f>
        <v>0</v>
      </c>
      <c r="E54" s="408">
        <f>'2-Enrollment'!H26*$D$41</f>
        <v>0</v>
      </c>
      <c r="F54" s="409">
        <f t="shared" si="13"/>
        <v>0</v>
      </c>
      <c r="G54" s="71">
        <f>C54*'1-Program Information'!I60</f>
        <v>0</v>
      </c>
      <c r="H54" s="72">
        <f>D54*'1-Program Information'!J60</f>
        <v>0</v>
      </c>
      <c r="I54" s="72">
        <f>E54*'1-Program Information'!K60</f>
        <v>0</v>
      </c>
      <c r="J54" s="73">
        <f t="shared" si="14"/>
        <v>0</v>
      </c>
      <c r="K54" s="71">
        <f>C54*'1-Program Information'!L60</f>
        <v>0</v>
      </c>
      <c r="L54" s="72">
        <f>D54*'1-Program Information'!M60</f>
        <v>0</v>
      </c>
      <c r="M54" s="72">
        <f>E54*'1-Program Information'!N60</f>
        <v>0</v>
      </c>
      <c r="N54" s="73">
        <f t="shared" si="15"/>
        <v>0</v>
      </c>
      <c r="O54" s="71" t="e">
        <f>C54*'1-Program Information'!O60</f>
        <v>#VALUE!</v>
      </c>
      <c r="P54" s="72" t="e">
        <f>D54*'1-Program Information'!P60</f>
        <v>#VALUE!</v>
      </c>
      <c r="Q54" s="72" t="e">
        <f>E54*'1-Program Information'!Q60</f>
        <v>#VALUE!</v>
      </c>
      <c r="R54" s="73" t="e">
        <f t="shared" si="16"/>
        <v>#VALUE!</v>
      </c>
    </row>
    <row r="55" spans="1:19" x14ac:dyDescent="0.25">
      <c r="A55" s="728">
        <v>48</v>
      </c>
      <c r="B55" s="368" t="s">
        <v>95</v>
      </c>
      <c r="C55" s="408">
        <f>'2-Enrollment'!H27-(D55+E55)</f>
        <v>0</v>
      </c>
      <c r="D55" s="408">
        <f>'2-Enrollment'!H27*$D$40</f>
        <v>0</v>
      </c>
      <c r="E55" s="408">
        <f>'2-Enrollment'!H27*$D$41</f>
        <v>0</v>
      </c>
      <c r="F55" s="409">
        <f t="shared" si="13"/>
        <v>0</v>
      </c>
      <c r="G55" s="71">
        <f>C55*'1-Program Information'!I61</f>
        <v>0</v>
      </c>
      <c r="H55" s="72">
        <f>D55*'1-Program Information'!J61</f>
        <v>0</v>
      </c>
      <c r="I55" s="72">
        <f>E55*'1-Program Information'!K61</f>
        <v>0</v>
      </c>
      <c r="J55" s="73">
        <f t="shared" si="14"/>
        <v>0</v>
      </c>
      <c r="K55" s="71">
        <f>C55*'1-Program Information'!L61</f>
        <v>0</v>
      </c>
      <c r="L55" s="72">
        <f>D55*'1-Program Information'!M61</f>
        <v>0</v>
      </c>
      <c r="M55" s="72">
        <f>E55*'1-Program Information'!N61</f>
        <v>0</v>
      </c>
      <c r="N55" s="73">
        <f t="shared" si="15"/>
        <v>0</v>
      </c>
      <c r="O55" s="71" t="e">
        <f>C55*'1-Program Information'!O61</f>
        <v>#VALUE!</v>
      </c>
      <c r="P55" s="72" t="e">
        <f>D55*'1-Program Information'!P61</f>
        <v>#VALUE!</v>
      </c>
      <c r="Q55" s="72" t="e">
        <f>E55*'1-Program Information'!Q61</f>
        <v>#VALUE!</v>
      </c>
      <c r="R55" s="73" t="e">
        <f t="shared" si="16"/>
        <v>#VALUE!</v>
      </c>
    </row>
    <row r="56" spans="1:19" ht="15.75" thickBot="1" x14ac:dyDescent="0.3">
      <c r="A56" s="728">
        <v>49</v>
      </c>
      <c r="B56" s="376" t="s">
        <v>96</v>
      </c>
      <c r="C56" s="410">
        <f>'2-Enrollment'!H28-(D56+E56)</f>
        <v>0</v>
      </c>
      <c r="D56" s="410">
        <f>'2-Enrollment'!H28*$D$40</f>
        <v>0</v>
      </c>
      <c r="E56" s="410">
        <f>'2-Enrollment'!H28*$D$41</f>
        <v>0</v>
      </c>
      <c r="F56" s="411">
        <f t="shared" si="13"/>
        <v>0</v>
      </c>
      <c r="G56" s="71">
        <f>C56*'1-Program Information'!I62</f>
        <v>0</v>
      </c>
      <c r="H56" s="72">
        <f>D56*'1-Program Information'!J62</f>
        <v>0</v>
      </c>
      <c r="I56" s="72">
        <f>E56*'1-Program Information'!K62</f>
        <v>0</v>
      </c>
      <c r="J56" s="73">
        <f t="shared" si="14"/>
        <v>0</v>
      </c>
      <c r="K56" s="71">
        <f>C56*'1-Program Information'!L62</f>
        <v>0</v>
      </c>
      <c r="L56" s="72">
        <f>D56*'1-Program Information'!M62</f>
        <v>0</v>
      </c>
      <c r="M56" s="72">
        <f>E56*'1-Program Information'!N62</f>
        <v>0</v>
      </c>
      <c r="N56" s="73">
        <f t="shared" si="15"/>
        <v>0</v>
      </c>
      <c r="O56" s="71" t="e">
        <f>C56*'1-Program Information'!O62</f>
        <v>#VALUE!</v>
      </c>
      <c r="P56" s="72" t="e">
        <f>D56*'1-Program Information'!P62</f>
        <v>#VALUE!</v>
      </c>
      <c r="Q56" s="72" t="e">
        <f>E56*'1-Program Information'!Q62</f>
        <v>#VALUE!</v>
      </c>
      <c r="R56" s="73" t="e">
        <f t="shared" si="16"/>
        <v>#VALUE!</v>
      </c>
    </row>
    <row r="57" spans="1:19" x14ac:dyDescent="0.25">
      <c r="A57" s="728">
        <v>50</v>
      </c>
      <c r="B57" s="369" t="e">
        <f>"Year 2 (FY"&amp;('1-Program Information'!$N$17+1)&amp;")"</f>
        <v>#VALUE!</v>
      </c>
      <c r="C57" s="412">
        <f>SUM(C58:C64)</f>
        <v>0</v>
      </c>
      <c r="D57" s="412">
        <f t="shared" ref="D57" si="17">SUM(D58:D64)</f>
        <v>0</v>
      </c>
      <c r="E57" s="412">
        <f t="shared" ref="E57" si="18">SUM(E58:E64)</f>
        <v>0</v>
      </c>
      <c r="F57" s="413">
        <f t="shared" si="13"/>
        <v>0</v>
      </c>
      <c r="G57" s="402">
        <f>SUM(G58:G64)</f>
        <v>0</v>
      </c>
      <c r="H57" s="339">
        <f t="shared" ref="H57" si="19">SUM(H58:H64)</f>
        <v>0</v>
      </c>
      <c r="I57" s="339">
        <f t="shared" ref="I57" si="20">SUM(I58:I64)</f>
        <v>0</v>
      </c>
      <c r="J57" s="377">
        <f t="shared" ref="J57" si="21">SUM(G57:I57)</f>
        <v>0</v>
      </c>
      <c r="K57" s="402">
        <f>SUM(K58:K64)</f>
        <v>0</v>
      </c>
      <c r="L57" s="339">
        <f t="shared" ref="L57" si="22">SUM(L58:L64)</f>
        <v>0</v>
      </c>
      <c r="M57" s="339">
        <f t="shared" ref="M57" si="23">SUM(M58:M64)</f>
        <v>0</v>
      </c>
      <c r="N57" s="377">
        <f t="shared" ref="N57" si="24">SUM(K57:M57)</f>
        <v>0</v>
      </c>
      <c r="O57" s="402" t="e">
        <f>SUM(O58:O64)</f>
        <v>#VALUE!</v>
      </c>
      <c r="P57" s="339" t="e">
        <f t="shared" ref="P57:Q57" si="25">SUM(P58:P64)</f>
        <v>#VALUE!</v>
      </c>
      <c r="Q57" s="339" t="e">
        <f t="shared" si="25"/>
        <v>#VALUE!</v>
      </c>
      <c r="R57" s="377" t="e">
        <f t="shared" si="16"/>
        <v>#VALUE!</v>
      </c>
    </row>
    <row r="58" spans="1:19" x14ac:dyDescent="0.25">
      <c r="A58" s="728">
        <v>51</v>
      </c>
      <c r="B58" s="368" t="s">
        <v>90</v>
      </c>
      <c r="C58" s="408">
        <f>'2-Enrollment'!H33-(D58+E58)</f>
        <v>0</v>
      </c>
      <c r="D58" s="408">
        <f>'2-Enrollment'!H33*$D$40</f>
        <v>0</v>
      </c>
      <c r="E58" s="408">
        <f>'2-Enrollment'!H33*$D$41</f>
        <v>0</v>
      </c>
      <c r="F58" s="409">
        <f t="shared" si="13"/>
        <v>0</v>
      </c>
      <c r="G58" s="71">
        <f>C58*'1-Program Information'!I56</f>
        <v>0</v>
      </c>
      <c r="H58" s="72">
        <f>D58*'1-Program Information'!J56</f>
        <v>0</v>
      </c>
      <c r="I58" s="72">
        <f>E58*'1-Program Information'!K56</f>
        <v>0</v>
      </c>
      <c r="J58" s="73">
        <f>SUM(G58:I58)</f>
        <v>0</v>
      </c>
      <c r="K58" s="71">
        <f>C58*'1-Program Information'!L56</f>
        <v>0</v>
      </c>
      <c r="L58" s="72">
        <f>D58*'1-Program Information'!M56</f>
        <v>0</v>
      </c>
      <c r="M58" s="72">
        <f>E58*'1-Program Information'!N56</f>
        <v>0</v>
      </c>
      <c r="N58" s="73">
        <f>SUM(K58:M58)</f>
        <v>0</v>
      </c>
      <c r="O58" s="71" t="e">
        <f>C58*'1-Program Information'!O56</f>
        <v>#VALUE!</v>
      </c>
      <c r="P58" s="72" t="e">
        <f>D58*'1-Program Information'!P56</f>
        <v>#VALUE!</v>
      </c>
      <c r="Q58" s="72" t="e">
        <f>E58*'1-Program Information'!Q56</f>
        <v>#VALUE!</v>
      </c>
      <c r="R58" s="73" t="e">
        <f>SUM(O58:Q58)</f>
        <v>#VALUE!</v>
      </c>
    </row>
    <row r="59" spans="1:19" x14ac:dyDescent="0.25">
      <c r="A59" s="728">
        <v>52</v>
      </c>
      <c r="B59" s="368" t="s">
        <v>89</v>
      </c>
      <c r="C59" s="408">
        <f>'2-Enrollment'!H34-(D59+E59)</f>
        <v>0</v>
      </c>
      <c r="D59" s="408">
        <f>'2-Enrollment'!H34*$D$40</f>
        <v>0</v>
      </c>
      <c r="E59" s="408">
        <f>'2-Enrollment'!H34*$D$41</f>
        <v>0</v>
      </c>
      <c r="F59" s="409">
        <f t="shared" si="13"/>
        <v>0</v>
      </c>
      <c r="G59" s="71">
        <f>C59*'1-Program Information'!I57</f>
        <v>0</v>
      </c>
      <c r="H59" s="72">
        <f>D59*'1-Program Information'!J57</f>
        <v>0</v>
      </c>
      <c r="I59" s="72">
        <f>E59*'1-Program Information'!K57</f>
        <v>0</v>
      </c>
      <c r="J59" s="73">
        <f t="shared" ref="J59:J64" si="26">SUM(G59:I59)</f>
        <v>0</v>
      </c>
      <c r="K59" s="71">
        <f>C59*'1-Program Information'!L57</f>
        <v>0</v>
      </c>
      <c r="L59" s="72">
        <f>D59*'1-Program Information'!M57</f>
        <v>0</v>
      </c>
      <c r="M59" s="72">
        <f>E59*'1-Program Information'!N57</f>
        <v>0</v>
      </c>
      <c r="N59" s="73">
        <f t="shared" ref="N59:N64" si="27">SUM(K59:M59)</f>
        <v>0</v>
      </c>
      <c r="O59" s="71" t="e">
        <f>C59*'1-Program Information'!O57</f>
        <v>#VALUE!</v>
      </c>
      <c r="P59" s="72" t="e">
        <f>D59*'1-Program Information'!P57</f>
        <v>#VALUE!</v>
      </c>
      <c r="Q59" s="72" t="e">
        <f>E59*'1-Program Information'!Q57</f>
        <v>#VALUE!</v>
      </c>
      <c r="R59" s="73" t="e">
        <f t="shared" ref="R59:R65" si="28">SUM(O59:Q59)</f>
        <v>#VALUE!</v>
      </c>
    </row>
    <row r="60" spans="1:19" x14ac:dyDescent="0.25">
      <c r="A60" s="728">
        <v>53</v>
      </c>
      <c r="B60" s="368" t="s">
        <v>91</v>
      </c>
      <c r="C60" s="408">
        <f>'2-Enrollment'!H35-(D60+E60)</f>
        <v>0</v>
      </c>
      <c r="D60" s="408">
        <f>'2-Enrollment'!H35*$D$40</f>
        <v>0</v>
      </c>
      <c r="E60" s="408">
        <f>'2-Enrollment'!H35*$D$41</f>
        <v>0</v>
      </c>
      <c r="F60" s="409">
        <f t="shared" si="13"/>
        <v>0</v>
      </c>
      <c r="G60" s="71">
        <f>C60*'1-Program Information'!I58</f>
        <v>0</v>
      </c>
      <c r="H60" s="72">
        <f>D60*'1-Program Information'!J58</f>
        <v>0</v>
      </c>
      <c r="I60" s="72">
        <f>E60*'1-Program Information'!K58</f>
        <v>0</v>
      </c>
      <c r="J60" s="73">
        <f t="shared" si="26"/>
        <v>0</v>
      </c>
      <c r="K60" s="71">
        <f>C60*'1-Program Information'!L58</f>
        <v>0</v>
      </c>
      <c r="L60" s="72">
        <f>D60*'1-Program Information'!M58</f>
        <v>0</v>
      </c>
      <c r="M60" s="72">
        <f>E60*'1-Program Information'!N58</f>
        <v>0</v>
      </c>
      <c r="N60" s="73">
        <f t="shared" si="27"/>
        <v>0</v>
      </c>
      <c r="O60" s="71" t="e">
        <f>C60*'1-Program Information'!O58</f>
        <v>#VALUE!</v>
      </c>
      <c r="P60" s="72" t="e">
        <f>D60*'1-Program Information'!P58</f>
        <v>#VALUE!</v>
      </c>
      <c r="Q60" s="72" t="e">
        <f>E60*'1-Program Information'!Q58</f>
        <v>#VALUE!</v>
      </c>
      <c r="R60" s="73" t="e">
        <f t="shared" si="28"/>
        <v>#VALUE!</v>
      </c>
    </row>
    <row r="61" spans="1:19" x14ac:dyDescent="0.25">
      <c r="A61" s="728">
        <v>54</v>
      </c>
      <c r="B61" s="368" t="s">
        <v>93</v>
      </c>
      <c r="C61" s="408">
        <f>'2-Enrollment'!H36-(D61+E61)</f>
        <v>0</v>
      </c>
      <c r="D61" s="408">
        <f>'2-Enrollment'!H36*$D$40</f>
        <v>0</v>
      </c>
      <c r="E61" s="408">
        <f>'2-Enrollment'!H36*$D$41</f>
        <v>0</v>
      </c>
      <c r="F61" s="409">
        <f t="shared" si="13"/>
        <v>0</v>
      </c>
      <c r="G61" s="71">
        <f>C61*'1-Program Information'!I59</f>
        <v>0</v>
      </c>
      <c r="H61" s="72">
        <f>D61*'1-Program Information'!J59</f>
        <v>0</v>
      </c>
      <c r="I61" s="72">
        <f>E61*'1-Program Information'!K59</f>
        <v>0</v>
      </c>
      <c r="J61" s="73">
        <f t="shared" si="26"/>
        <v>0</v>
      </c>
      <c r="K61" s="71">
        <f>C61*'1-Program Information'!L59</f>
        <v>0</v>
      </c>
      <c r="L61" s="72">
        <f>D61*'1-Program Information'!M59</f>
        <v>0</v>
      </c>
      <c r="M61" s="72">
        <f>E61*'1-Program Information'!N59</f>
        <v>0</v>
      </c>
      <c r="N61" s="73">
        <f t="shared" si="27"/>
        <v>0</v>
      </c>
      <c r="O61" s="71" t="e">
        <f>C61*'1-Program Information'!O59</f>
        <v>#VALUE!</v>
      </c>
      <c r="P61" s="72" t="e">
        <f>D61*'1-Program Information'!P59</f>
        <v>#VALUE!</v>
      </c>
      <c r="Q61" s="72" t="e">
        <f>E61*'1-Program Information'!Q59</f>
        <v>#VALUE!</v>
      </c>
      <c r="R61" s="73" t="e">
        <f t="shared" si="28"/>
        <v>#VALUE!</v>
      </c>
    </row>
    <row r="62" spans="1:19" x14ac:dyDescent="0.25">
      <c r="A62" s="728">
        <v>55</v>
      </c>
      <c r="B62" s="368" t="s">
        <v>94</v>
      </c>
      <c r="C62" s="408">
        <f>'2-Enrollment'!H37-(D62+E62)</f>
        <v>0</v>
      </c>
      <c r="D62" s="408">
        <f>'2-Enrollment'!H37*$D$40</f>
        <v>0</v>
      </c>
      <c r="E62" s="408">
        <f>'2-Enrollment'!H37*$D$41</f>
        <v>0</v>
      </c>
      <c r="F62" s="409">
        <f t="shared" si="13"/>
        <v>0</v>
      </c>
      <c r="G62" s="71">
        <f>C62*'1-Program Information'!I60</f>
        <v>0</v>
      </c>
      <c r="H62" s="72">
        <f>D62*'1-Program Information'!J60</f>
        <v>0</v>
      </c>
      <c r="I62" s="72">
        <f>E62*'1-Program Information'!K60</f>
        <v>0</v>
      </c>
      <c r="J62" s="73">
        <f t="shared" si="26"/>
        <v>0</v>
      </c>
      <c r="K62" s="71">
        <f>C62*'1-Program Information'!L60</f>
        <v>0</v>
      </c>
      <c r="L62" s="72">
        <f>D62*'1-Program Information'!M60</f>
        <v>0</v>
      </c>
      <c r="M62" s="72">
        <f>E62*'1-Program Information'!N60</f>
        <v>0</v>
      </c>
      <c r="N62" s="73">
        <f t="shared" si="27"/>
        <v>0</v>
      </c>
      <c r="O62" s="71" t="e">
        <f>C62*'1-Program Information'!O60</f>
        <v>#VALUE!</v>
      </c>
      <c r="P62" s="72" t="e">
        <f>D62*'1-Program Information'!P60</f>
        <v>#VALUE!</v>
      </c>
      <c r="Q62" s="72" t="e">
        <f>E62*'1-Program Information'!Q60</f>
        <v>#VALUE!</v>
      </c>
      <c r="R62" s="73" t="e">
        <f t="shared" si="28"/>
        <v>#VALUE!</v>
      </c>
    </row>
    <row r="63" spans="1:19" x14ac:dyDescent="0.25">
      <c r="A63" s="728">
        <v>56</v>
      </c>
      <c r="B63" s="368" t="s">
        <v>95</v>
      </c>
      <c r="C63" s="408">
        <f>'2-Enrollment'!H38-(D63+E63)</f>
        <v>0</v>
      </c>
      <c r="D63" s="408">
        <f>'2-Enrollment'!H38*$D$40</f>
        <v>0</v>
      </c>
      <c r="E63" s="408">
        <f>'2-Enrollment'!H38*$D$41</f>
        <v>0</v>
      </c>
      <c r="F63" s="409">
        <f t="shared" si="13"/>
        <v>0</v>
      </c>
      <c r="G63" s="71">
        <f>C63*'1-Program Information'!I61</f>
        <v>0</v>
      </c>
      <c r="H63" s="72">
        <f>D63*'1-Program Information'!J61</f>
        <v>0</v>
      </c>
      <c r="I63" s="72">
        <f>E63*'1-Program Information'!K61</f>
        <v>0</v>
      </c>
      <c r="J63" s="73">
        <f t="shared" si="26"/>
        <v>0</v>
      </c>
      <c r="K63" s="71">
        <f>C63*'1-Program Information'!L61</f>
        <v>0</v>
      </c>
      <c r="L63" s="72">
        <f>D63*'1-Program Information'!M61</f>
        <v>0</v>
      </c>
      <c r="M63" s="72">
        <f>E63*'1-Program Information'!N61</f>
        <v>0</v>
      </c>
      <c r="N63" s="73">
        <f t="shared" si="27"/>
        <v>0</v>
      </c>
      <c r="O63" s="71" t="e">
        <f>C63*'1-Program Information'!O61</f>
        <v>#VALUE!</v>
      </c>
      <c r="P63" s="72" t="e">
        <f>D63*'1-Program Information'!P61</f>
        <v>#VALUE!</v>
      </c>
      <c r="Q63" s="72" t="e">
        <f>E63*'1-Program Information'!Q61</f>
        <v>#VALUE!</v>
      </c>
      <c r="R63" s="73" t="e">
        <f t="shared" si="28"/>
        <v>#VALUE!</v>
      </c>
    </row>
    <row r="64" spans="1:19" ht="15.75" thickBot="1" x14ac:dyDescent="0.3">
      <c r="A64" s="728">
        <v>57</v>
      </c>
      <c r="B64" s="378" t="s">
        <v>96</v>
      </c>
      <c r="C64" s="414">
        <f>'2-Enrollment'!H39-(D64+E64)</f>
        <v>0</v>
      </c>
      <c r="D64" s="414">
        <f>'2-Enrollment'!H39*$D$40</f>
        <v>0</v>
      </c>
      <c r="E64" s="414">
        <f>'2-Enrollment'!H39*$D$41</f>
        <v>0</v>
      </c>
      <c r="F64" s="415">
        <f t="shared" si="13"/>
        <v>0</v>
      </c>
      <c r="G64" s="401">
        <f>C64*'1-Program Information'!I62</f>
        <v>0</v>
      </c>
      <c r="H64" s="340">
        <f>D64*'1-Program Information'!J62</f>
        <v>0</v>
      </c>
      <c r="I64" s="340">
        <f>E64*'1-Program Information'!K62</f>
        <v>0</v>
      </c>
      <c r="J64" s="341">
        <f t="shared" si="26"/>
        <v>0</v>
      </c>
      <c r="K64" s="401">
        <f>C64*'1-Program Information'!L62</f>
        <v>0</v>
      </c>
      <c r="L64" s="340">
        <f>D64*'1-Program Information'!M62</f>
        <v>0</v>
      </c>
      <c r="M64" s="340">
        <f>E64*'1-Program Information'!N62</f>
        <v>0</v>
      </c>
      <c r="N64" s="341">
        <f t="shared" si="27"/>
        <v>0</v>
      </c>
      <c r="O64" s="401" t="e">
        <f>C64*'1-Program Information'!O62</f>
        <v>#VALUE!</v>
      </c>
      <c r="P64" s="340" t="e">
        <f>D64*'1-Program Information'!P62</f>
        <v>#VALUE!</v>
      </c>
      <c r="Q64" s="340" t="e">
        <f>E64*'1-Program Information'!Q62</f>
        <v>#VALUE!</v>
      </c>
      <c r="R64" s="341" t="e">
        <f t="shared" si="28"/>
        <v>#VALUE!</v>
      </c>
    </row>
    <row r="65" spans="1:18" x14ac:dyDescent="0.25">
      <c r="A65" s="728">
        <v>58</v>
      </c>
      <c r="B65" s="370" t="e">
        <f>"Year 3 (FY"&amp;('1-Program Information'!$N$17+2)&amp;")"</f>
        <v>#VALUE!</v>
      </c>
      <c r="C65" s="406">
        <f>SUM(C66:C72)</f>
        <v>0</v>
      </c>
      <c r="D65" s="406">
        <f t="shared" ref="D65" si="29">SUM(D66:D72)</f>
        <v>0</v>
      </c>
      <c r="E65" s="406">
        <f t="shared" ref="E65" si="30">SUM(E66:E72)</f>
        <v>0</v>
      </c>
      <c r="F65" s="407">
        <f t="shared" si="13"/>
        <v>0</v>
      </c>
      <c r="G65" s="402">
        <f>SUM(G66:G72)</f>
        <v>0</v>
      </c>
      <c r="H65" s="339">
        <f t="shared" ref="H65" si="31">SUM(H66:H72)</f>
        <v>0</v>
      </c>
      <c r="I65" s="339">
        <f t="shared" ref="I65" si="32">SUM(I66:I72)</f>
        <v>0</v>
      </c>
      <c r="J65" s="377">
        <f t="shared" ref="J65" si="33">SUM(G65:I65)</f>
        <v>0</v>
      </c>
      <c r="K65" s="402">
        <f>SUM(K66:K72)</f>
        <v>0</v>
      </c>
      <c r="L65" s="339">
        <f t="shared" ref="L65" si="34">SUM(L66:L72)</f>
        <v>0</v>
      </c>
      <c r="M65" s="339">
        <f t="shared" ref="M65" si="35">SUM(M66:M72)</f>
        <v>0</v>
      </c>
      <c r="N65" s="377">
        <f t="shared" ref="N65" si="36">SUM(K65:M65)</f>
        <v>0</v>
      </c>
      <c r="O65" s="402" t="e">
        <f>SUM(O66:O72)</f>
        <v>#VALUE!</v>
      </c>
      <c r="P65" s="339" t="e">
        <f t="shared" ref="P65:Q65" si="37">SUM(P66:P72)</f>
        <v>#VALUE!</v>
      </c>
      <c r="Q65" s="339" t="e">
        <f t="shared" si="37"/>
        <v>#VALUE!</v>
      </c>
      <c r="R65" s="377" t="e">
        <f t="shared" si="28"/>
        <v>#VALUE!</v>
      </c>
    </row>
    <row r="66" spans="1:18" x14ac:dyDescent="0.25">
      <c r="A66" s="728">
        <v>59</v>
      </c>
      <c r="B66" s="368" t="s">
        <v>90</v>
      </c>
      <c r="C66" s="408">
        <f>'2-Enrollment'!H44-(D66+E66)</f>
        <v>0</v>
      </c>
      <c r="D66" s="408">
        <f>'2-Enrollment'!H44*$D$40</f>
        <v>0</v>
      </c>
      <c r="E66" s="408">
        <f>'2-Enrollment'!H44*$D$41</f>
        <v>0</v>
      </c>
      <c r="F66" s="409">
        <f t="shared" si="13"/>
        <v>0</v>
      </c>
      <c r="G66" s="71">
        <f>C66*'1-Program Information'!I56</f>
        <v>0</v>
      </c>
      <c r="H66" s="72">
        <f>D66*'1-Program Information'!J56</f>
        <v>0</v>
      </c>
      <c r="I66" s="72">
        <f>E66*'1-Program Information'!K56</f>
        <v>0</v>
      </c>
      <c r="J66" s="73">
        <f>SUM(G66:I66)</f>
        <v>0</v>
      </c>
      <c r="K66" s="71">
        <f>C66*'1-Program Information'!L56</f>
        <v>0</v>
      </c>
      <c r="L66" s="72">
        <f>D66*'1-Program Information'!M56</f>
        <v>0</v>
      </c>
      <c r="M66" s="72">
        <f>E66*'1-Program Information'!N56</f>
        <v>0</v>
      </c>
      <c r="N66" s="73">
        <f>SUM(K66:M66)</f>
        <v>0</v>
      </c>
      <c r="O66" s="71" t="e">
        <f>C66*'1-Program Information'!O56</f>
        <v>#VALUE!</v>
      </c>
      <c r="P66" s="72" t="e">
        <f>D66*'1-Program Information'!P56</f>
        <v>#VALUE!</v>
      </c>
      <c r="Q66" s="72" t="e">
        <f>E66*'1-Program Information'!Q56</f>
        <v>#VALUE!</v>
      </c>
      <c r="R66" s="73" t="e">
        <f>SUM(O66:Q66)</f>
        <v>#VALUE!</v>
      </c>
    </row>
    <row r="67" spans="1:18" x14ac:dyDescent="0.25">
      <c r="A67" s="728">
        <v>60</v>
      </c>
      <c r="B67" s="368" t="s">
        <v>89</v>
      </c>
      <c r="C67" s="408">
        <f>'2-Enrollment'!H45-(D67+E67)</f>
        <v>0</v>
      </c>
      <c r="D67" s="408">
        <f>'2-Enrollment'!H45*$D$40</f>
        <v>0</v>
      </c>
      <c r="E67" s="408">
        <f>'2-Enrollment'!H45*$D$41</f>
        <v>0</v>
      </c>
      <c r="F67" s="409">
        <f t="shared" si="13"/>
        <v>0</v>
      </c>
      <c r="G67" s="71">
        <f>C67*'1-Program Information'!I57</f>
        <v>0</v>
      </c>
      <c r="H67" s="72">
        <f>D67*'1-Program Information'!J57</f>
        <v>0</v>
      </c>
      <c r="I67" s="72">
        <f>E67*'1-Program Information'!K57</f>
        <v>0</v>
      </c>
      <c r="J67" s="73">
        <f t="shared" ref="J67:J72" si="38">SUM(G67:I67)</f>
        <v>0</v>
      </c>
      <c r="K67" s="71">
        <f>C67*'1-Program Information'!L57</f>
        <v>0</v>
      </c>
      <c r="L67" s="72">
        <f>D67*'1-Program Information'!M57</f>
        <v>0</v>
      </c>
      <c r="M67" s="72">
        <f>E67*'1-Program Information'!N57</f>
        <v>0</v>
      </c>
      <c r="N67" s="73">
        <f t="shared" ref="N67:N72" si="39">SUM(K67:M67)</f>
        <v>0</v>
      </c>
      <c r="O67" s="71" t="e">
        <f>C67*'1-Program Information'!O57</f>
        <v>#VALUE!</v>
      </c>
      <c r="P67" s="72" t="e">
        <f>D67*'1-Program Information'!P57</f>
        <v>#VALUE!</v>
      </c>
      <c r="Q67" s="72" t="e">
        <f>E67*'1-Program Information'!Q57</f>
        <v>#VALUE!</v>
      </c>
      <c r="R67" s="73" t="e">
        <f t="shared" ref="R67:R73" si="40">SUM(O67:Q67)</f>
        <v>#VALUE!</v>
      </c>
    </row>
    <row r="68" spans="1:18" x14ac:dyDescent="0.25">
      <c r="A68" s="728">
        <v>61</v>
      </c>
      <c r="B68" s="368" t="s">
        <v>91</v>
      </c>
      <c r="C68" s="408">
        <f>'2-Enrollment'!H46-(D68+E68)</f>
        <v>0</v>
      </c>
      <c r="D68" s="408">
        <f>'2-Enrollment'!H46*$D$40</f>
        <v>0</v>
      </c>
      <c r="E68" s="408">
        <f>'2-Enrollment'!H46*$D$41</f>
        <v>0</v>
      </c>
      <c r="F68" s="409">
        <f t="shared" si="13"/>
        <v>0</v>
      </c>
      <c r="G68" s="71">
        <f>C68*'1-Program Information'!I58</f>
        <v>0</v>
      </c>
      <c r="H68" s="72">
        <f>D68*'1-Program Information'!J58</f>
        <v>0</v>
      </c>
      <c r="I68" s="72">
        <f>E68*'1-Program Information'!K58</f>
        <v>0</v>
      </c>
      <c r="J68" s="73">
        <f t="shared" si="38"/>
        <v>0</v>
      </c>
      <c r="K68" s="71">
        <f>C68*'1-Program Information'!L58</f>
        <v>0</v>
      </c>
      <c r="L68" s="72">
        <f>D68*'1-Program Information'!M58</f>
        <v>0</v>
      </c>
      <c r="M68" s="72">
        <f>E68*'1-Program Information'!N58</f>
        <v>0</v>
      </c>
      <c r="N68" s="73">
        <f t="shared" si="39"/>
        <v>0</v>
      </c>
      <c r="O68" s="71" t="e">
        <f>C68*'1-Program Information'!O58</f>
        <v>#VALUE!</v>
      </c>
      <c r="P68" s="72" t="e">
        <f>D68*'1-Program Information'!P58</f>
        <v>#VALUE!</v>
      </c>
      <c r="Q68" s="72" t="e">
        <f>E68*'1-Program Information'!Q58</f>
        <v>#VALUE!</v>
      </c>
      <c r="R68" s="73" t="e">
        <f t="shared" si="40"/>
        <v>#VALUE!</v>
      </c>
    </row>
    <row r="69" spans="1:18" x14ac:dyDescent="0.25">
      <c r="A69" s="728">
        <v>62</v>
      </c>
      <c r="B69" s="368" t="s">
        <v>93</v>
      </c>
      <c r="C69" s="408">
        <f>'2-Enrollment'!H47-(D69+E69)</f>
        <v>0</v>
      </c>
      <c r="D69" s="408">
        <f>'2-Enrollment'!H47*$D$40</f>
        <v>0</v>
      </c>
      <c r="E69" s="408">
        <f>'2-Enrollment'!H47*$D$41</f>
        <v>0</v>
      </c>
      <c r="F69" s="409">
        <f t="shared" si="13"/>
        <v>0</v>
      </c>
      <c r="G69" s="71">
        <f>C69*'1-Program Information'!I59</f>
        <v>0</v>
      </c>
      <c r="H69" s="72">
        <f>D69*'1-Program Information'!J59</f>
        <v>0</v>
      </c>
      <c r="I69" s="72">
        <f>E69*'1-Program Information'!K59</f>
        <v>0</v>
      </c>
      <c r="J69" s="73">
        <f t="shared" si="38"/>
        <v>0</v>
      </c>
      <c r="K69" s="71">
        <f>C69*'1-Program Information'!L59</f>
        <v>0</v>
      </c>
      <c r="L69" s="72">
        <f>D69*'1-Program Information'!M59</f>
        <v>0</v>
      </c>
      <c r="M69" s="72">
        <f>E69*'1-Program Information'!N59</f>
        <v>0</v>
      </c>
      <c r="N69" s="73">
        <f t="shared" si="39"/>
        <v>0</v>
      </c>
      <c r="O69" s="71" t="e">
        <f>C69*'1-Program Information'!O59</f>
        <v>#VALUE!</v>
      </c>
      <c r="P69" s="72" t="e">
        <f>D69*'1-Program Information'!P59</f>
        <v>#VALUE!</v>
      </c>
      <c r="Q69" s="72" t="e">
        <f>E69*'1-Program Information'!Q59</f>
        <v>#VALUE!</v>
      </c>
      <c r="R69" s="73" t="e">
        <f t="shared" si="40"/>
        <v>#VALUE!</v>
      </c>
    </row>
    <row r="70" spans="1:18" x14ac:dyDescent="0.25">
      <c r="A70" s="728">
        <v>63</v>
      </c>
      <c r="B70" s="368" t="s">
        <v>94</v>
      </c>
      <c r="C70" s="408">
        <f>'2-Enrollment'!H48-(D70+E70)</f>
        <v>0</v>
      </c>
      <c r="D70" s="408">
        <f>'2-Enrollment'!H48*$D$40</f>
        <v>0</v>
      </c>
      <c r="E70" s="408">
        <f>'2-Enrollment'!H48*$D$41</f>
        <v>0</v>
      </c>
      <c r="F70" s="409">
        <f t="shared" si="13"/>
        <v>0</v>
      </c>
      <c r="G70" s="71">
        <f>C70*'1-Program Information'!I60</f>
        <v>0</v>
      </c>
      <c r="H70" s="72">
        <f>D70*'1-Program Information'!J60</f>
        <v>0</v>
      </c>
      <c r="I70" s="72">
        <f>E70*'1-Program Information'!K60</f>
        <v>0</v>
      </c>
      <c r="J70" s="73">
        <f t="shared" si="38"/>
        <v>0</v>
      </c>
      <c r="K70" s="71">
        <f>C70*'1-Program Information'!L60</f>
        <v>0</v>
      </c>
      <c r="L70" s="72">
        <f>D70*'1-Program Information'!M60</f>
        <v>0</v>
      </c>
      <c r="M70" s="72">
        <f>E70*'1-Program Information'!N60</f>
        <v>0</v>
      </c>
      <c r="N70" s="73">
        <f t="shared" si="39"/>
        <v>0</v>
      </c>
      <c r="O70" s="71" t="e">
        <f>C70*'1-Program Information'!O60</f>
        <v>#VALUE!</v>
      </c>
      <c r="P70" s="72" t="e">
        <f>D70*'1-Program Information'!P60</f>
        <v>#VALUE!</v>
      </c>
      <c r="Q70" s="72" t="e">
        <f>E70*'1-Program Information'!Q60</f>
        <v>#VALUE!</v>
      </c>
      <c r="R70" s="73" t="e">
        <f t="shared" si="40"/>
        <v>#VALUE!</v>
      </c>
    </row>
    <row r="71" spans="1:18" x14ac:dyDescent="0.25">
      <c r="A71" s="728">
        <v>64</v>
      </c>
      <c r="B71" s="368" t="s">
        <v>95</v>
      </c>
      <c r="C71" s="408">
        <f>'2-Enrollment'!H49-(D71+E71)</f>
        <v>0</v>
      </c>
      <c r="D71" s="408">
        <f>'2-Enrollment'!H49*$D$40</f>
        <v>0</v>
      </c>
      <c r="E71" s="408">
        <f>'2-Enrollment'!H49*$D$41</f>
        <v>0</v>
      </c>
      <c r="F71" s="409">
        <f t="shared" si="13"/>
        <v>0</v>
      </c>
      <c r="G71" s="71">
        <f>C71*'1-Program Information'!I61</f>
        <v>0</v>
      </c>
      <c r="H71" s="72">
        <f>D71*'1-Program Information'!J61</f>
        <v>0</v>
      </c>
      <c r="I71" s="72">
        <f>E71*'1-Program Information'!K61</f>
        <v>0</v>
      </c>
      <c r="J71" s="73">
        <f t="shared" si="38"/>
        <v>0</v>
      </c>
      <c r="K71" s="71">
        <f>C71*'1-Program Information'!L61</f>
        <v>0</v>
      </c>
      <c r="L71" s="72">
        <f>D71*'1-Program Information'!M61</f>
        <v>0</v>
      </c>
      <c r="M71" s="72">
        <f>E71*'1-Program Information'!N61</f>
        <v>0</v>
      </c>
      <c r="N71" s="73">
        <f t="shared" si="39"/>
        <v>0</v>
      </c>
      <c r="O71" s="71" t="e">
        <f>C71*'1-Program Information'!O61</f>
        <v>#VALUE!</v>
      </c>
      <c r="P71" s="72" t="e">
        <f>D71*'1-Program Information'!P61</f>
        <v>#VALUE!</v>
      </c>
      <c r="Q71" s="72" t="e">
        <f>E71*'1-Program Information'!Q61</f>
        <v>#VALUE!</v>
      </c>
      <c r="R71" s="73" t="e">
        <f t="shared" si="40"/>
        <v>#VALUE!</v>
      </c>
    </row>
    <row r="72" spans="1:18" ht="15.75" thickBot="1" x14ac:dyDescent="0.3">
      <c r="A72" s="728">
        <v>65</v>
      </c>
      <c r="B72" s="376" t="s">
        <v>96</v>
      </c>
      <c r="C72" s="410">
        <f>'2-Enrollment'!H50-(D72+E72)</f>
        <v>0</v>
      </c>
      <c r="D72" s="410">
        <f>'2-Enrollment'!H50*$D$40</f>
        <v>0</v>
      </c>
      <c r="E72" s="410">
        <f>'2-Enrollment'!H50*$D$41</f>
        <v>0</v>
      </c>
      <c r="F72" s="411">
        <f t="shared" si="13"/>
        <v>0</v>
      </c>
      <c r="G72" s="74">
        <f>C72*'1-Program Information'!I62</f>
        <v>0</v>
      </c>
      <c r="H72" s="75">
        <f>D72*'1-Program Information'!J62</f>
        <v>0</v>
      </c>
      <c r="I72" s="75">
        <f>E72*'1-Program Information'!K62</f>
        <v>0</v>
      </c>
      <c r="J72" s="76">
        <f t="shared" si="38"/>
        <v>0</v>
      </c>
      <c r="K72" s="74">
        <f>C72*'1-Program Information'!L62</f>
        <v>0</v>
      </c>
      <c r="L72" s="75">
        <f>D72*'1-Program Information'!M62</f>
        <v>0</v>
      </c>
      <c r="M72" s="75">
        <f>E72*'1-Program Information'!N62</f>
        <v>0</v>
      </c>
      <c r="N72" s="76">
        <f t="shared" si="39"/>
        <v>0</v>
      </c>
      <c r="O72" s="74" t="e">
        <f>C72*'1-Program Information'!O62</f>
        <v>#VALUE!</v>
      </c>
      <c r="P72" s="75" t="e">
        <f>D72*'1-Program Information'!P62</f>
        <v>#VALUE!</v>
      </c>
      <c r="Q72" s="75" t="e">
        <f>E72*'1-Program Information'!Q62</f>
        <v>#VALUE!</v>
      </c>
      <c r="R72" s="76" t="e">
        <f t="shared" si="40"/>
        <v>#VALUE!</v>
      </c>
    </row>
    <row r="73" spans="1:18" x14ac:dyDescent="0.25">
      <c r="A73" s="728">
        <v>66</v>
      </c>
      <c r="B73" s="369" t="e">
        <f>"Year 4 (FY"&amp;('1-Program Information'!$N$17+3)&amp;")"</f>
        <v>#VALUE!</v>
      </c>
      <c r="C73" s="412">
        <f>SUM(C74:C80)</f>
        <v>0</v>
      </c>
      <c r="D73" s="412">
        <f t="shared" ref="D73" si="41">SUM(D74:D80)</f>
        <v>0</v>
      </c>
      <c r="E73" s="412">
        <f t="shared" ref="E73" si="42">SUM(E74:E80)</f>
        <v>0</v>
      </c>
      <c r="F73" s="413">
        <f t="shared" si="13"/>
        <v>0</v>
      </c>
      <c r="G73" s="402">
        <f>SUM(G74:G80)</f>
        <v>0</v>
      </c>
      <c r="H73" s="339">
        <f t="shared" ref="H73" si="43">SUM(H74:H80)</f>
        <v>0</v>
      </c>
      <c r="I73" s="339">
        <f t="shared" ref="I73" si="44">SUM(I74:I80)</f>
        <v>0</v>
      </c>
      <c r="J73" s="377">
        <f t="shared" ref="J73" si="45">SUM(G73:I73)</f>
        <v>0</v>
      </c>
      <c r="K73" s="402">
        <f>SUM(K74:K80)</f>
        <v>0</v>
      </c>
      <c r="L73" s="339">
        <f t="shared" ref="L73" si="46">SUM(L74:L80)</f>
        <v>0</v>
      </c>
      <c r="M73" s="339">
        <f t="shared" ref="M73" si="47">SUM(M74:M80)</f>
        <v>0</v>
      </c>
      <c r="N73" s="377">
        <f t="shared" ref="N73" si="48">SUM(K73:M73)</f>
        <v>0</v>
      </c>
      <c r="O73" s="402" t="e">
        <f>SUM(O74:O80)</f>
        <v>#VALUE!</v>
      </c>
      <c r="P73" s="339" t="e">
        <f t="shared" ref="P73:Q73" si="49">SUM(P74:P80)</f>
        <v>#VALUE!</v>
      </c>
      <c r="Q73" s="339" t="e">
        <f t="shared" si="49"/>
        <v>#VALUE!</v>
      </c>
      <c r="R73" s="377" t="e">
        <f t="shared" si="40"/>
        <v>#VALUE!</v>
      </c>
    </row>
    <row r="74" spans="1:18" x14ac:dyDescent="0.25">
      <c r="A74" s="728">
        <v>67</v>
      </c>
      <c r="B74" s="368" t="s">
        <v>90</v>
      </c>
      <c r="C74" s="408">
        <f>'2-Enrollment'!H55-(D74+E74)</f>
        <v>0</v>
      </c>
      <c r="D74" s="408">
        <f>'2-Enrollment'!H55*$D$40</f>
        <v>0</v>
      </c>
      <c r="E74" s="408">
        <f>'2-Enrollment'!H55*$D$41</f>
        <v>0</v>
      </c>
      <c r="F74" s="409">
        <f t="shared" si="13"/>
        <v>0</v>
      </c>
      <c r="G74" s="71">
        <f>C74*'1-Program Information'!I56</f>
        <v>0</v>
      </c>
      <c r="H74" s="72">
        <f>D74*'1-Program Information'!J56</f>
        <v>0</v>
      </c>
      <c r="I74" s="72">
        <f>E74*'1-Program Information'!K56</f>
        <v>0</v>
      </c>
      <c r="J74" s="73">
        <f>SUM(G74:I74)</f>
        <v>0</v>
      </c>
      <c r="K74" s="71">
        <f>C74*'1-Program Information'!L56</f>
        <v>0</v>
      </c>
      <c r="L74" s="72">
        <f>D74*'1-Program Information'!M56</f>
        <v>0</v>
      </c>
      <c r="M74" s="72">
        <f>E74*'1-Program Information'!N56</f>
        <v>0</v>
      </c>
      <c r="N74" s="73">
        <f>SUM(K74:M74)</f>
        <v>0</v>
      </c>
      <c r="O74" s="71" t="e">
        <f>C74*'1-Program Information'!O56</f>
        <v>#VALUE!</v>
      </c>
      <c r="P74" s="72" t="e">
        <f>D74*'1-Program Information'!P56</f>
        <v>#VALUE!</v>
      </c>
      <c r="Q74" s="72" t="e">
        <f>E74*'1-Program Information'!Q56</f>
        <v>#VALUE!</v>
      </c>
      <c r="R74" s="73" t="e">
        <f>SUM(O74:Q74)</f>
        <v>#VALUE!</v>
      </c>
    </row>
    <row r="75" spans="1:18" x14ac:dyDescent="0.25">
      <c r="A75" s="728">
        <v>68</v>
      </c>
      <c r="B75" s="368" t="s">
        <v>89</v>
      </c>
      <c r="C75" s="408">
        <f>'2-Enrollment'!H56-(D75+E75)</f>
        <v>0</v>
      </c>
      <c r="D75" s="408">
        <f>'2-Enrollment'!H56*$D$40</f>
        <v>0</v>
      </c>
      <c r="E75" s="408">
        <f>'2-Enrollment'!H56*$D$41</f>
        <v>0</v>
      </c>
      <c r="F75" s="409">
        <f t="shared" si="13"/>
        <v>0</v>
      </c>
      <c r="G75" s="71">
        <f>C75*'1-Program Information'!I57</f>
        <v>0</v>
      </c>
      <c r="H75" s="72">
        <f>D75*'1-Program Information'!J57</f>
        <v>0</v>
      </c>
      <c r="I75" s="72">
        <f>E75*'1-Program Information'!K57</f>
        <v>0</v>
      </c>
      <c r="J75" s="73">
        <f t="shared" ref="J75:J80" si="50">SUM(G75:I75)</f>
        <v>0</v>
      </c>
      <c r="K75" s="71">
        <f>C75*'1-Program Information'!L57</f>
        <v>0</v>
      </c>
      <c r="L75" s="72">
        <f>D75*'1-Program Information'!M57</f>
        <v>0</v>
      </c>
      <c r="M75" s="72">
        <f>E75*'1-Program Information'!N57</f>
        <v>0</v>
      </c>
      <c r="N75" s="73">
        <f t="shared" ref="N75:N80" si="51">SUM(K75:M75)</f>
        <v>0</v>
      </c>
      <c r="O75" s="71" t="e">
        <f>C75*'1-Program Information'!O57</f>
        <v>#VALUE!</v>
      </c>
      <c r="P75" s="72" t="e">
        <f>D75*'1-Program Information'!P57</f>
        <v>#VALUE!</v>
      </c>
      <c r="Q75" s="72" t="e">
        <f>E75*'1-Program Information'!Q57</f>
        <v>#VALUE!</v>
      </c>
      <c r="R75" s="73" t="e">
        <f t="shared" ref="R75:R80" si="52">SUM(O75:Q75)</f>
        <v>#VALUE!</v>
      </c>
    </row>
    <row r="76" spans="1:18" x14ac:dyDescent="0.25">
      <c r="A76" s="728">
        <v>69</v>
      </c>
      <c r="B76" s="368" t="s">
        <v>91</v>
      </c>
      <c r="C76" s="408">
        <f>'2-Enrollment'!H57-(D76+E76)</f>
        <v>0</v>
      </c>
      <c r="D76" s="408">
        <f>'2-Enrollment'!H57*$D$40</f>
        <v>0</v>
      </c>
      <c r="E76" s="408">
        <f>'2-Enrollment'!H57*$D$41</f>
        <v>0</v>
      </c>
      <c r="F76" s="409">
        <f t="shared" si="13"/>
        <v>0</v>
      </c>
      <c r="G76" s="71">
        <f>C76*'1-Program Information'!I58</f>
        <v>0</v>
      </c>
      <c r="H76" s="72">
        <f>D76*'1-Program Information'!J58</f>
        <v>0</v>
      </c>
      <c r="I76" s="72">
        <f>E76*'1-Program Information'!K58</f>
        <v>0</v>
      </c>
      <c r="J76" s="73">
        <f t="shared" si="50"/>
        <v>0</v>
      </c>
      <c r="K76" s="71">
        <f>C76*'1-Program Information'!L58</f>
        <v>0</v>
      </c>
      <c r="L76" s="72">
        <f>D76*'1-Program Information'!M58</f>
        <v>0</v>
      </c>
      <c r="M76" s="72">
        <f>E76*'1-Program Information'!N58</f>
        <v>0</v>
      </c>
      <c r="N76" s="73">
        <f t="shared" si="51"/>
        <v>0</v>
      </c>
      <c r="O76" s="71" t="e">
        <f>C76*'1-Program Information'!O58</f>
        <v>#VALUE!</v>
      </c>
      <c r="P76" s="72" t="e">
        <f>D76*'1-Program Information'!P58</f>
        <v>#VALUE!</v>
      </c>
      <c r="Q76" s="72" t="e">
        <f>E76*'1-Program Information'!Q58</f>
        <v>#VALUE!</v>
      </c>
      <c r="R76" s="73" t="e">
        <f t="shared" si="52"/>
        <v>#VALUE!</v>
      </c>
    </row>
    <row r="77" spans="1:18" x14ac:dyDescent="0.25">
      <c r="A77" s="728">
        <v>70</v>
      </c>
      <c r="B77" s="368" t="s">
        <v>93</v>
      </c>
      <c r="C77" s="408">
        <f>'2-Enrollment'!H58-(D77+E77)</f>
        <v>0</v>
      </c>
      <c r="D77" s="408">
        <f>'2-Enrollment'!H58*$D$40</f>
        <v>0</v>
      </c>
      <c r="E77" s="408">
        <f>'2-Enrollment'!H58*$D$41</f>
        <v>0</v>
      </c>
      <c r="F77" s="409">
        <f t="shared" si="13"/>
        <v>0</v>
      </c>
      <c r="G77" s="71">
        <f>C77*'1-Program Information'!I59</f>
        <v>0</v>
      </c>
      <c r="H77" s="72">
        <f>D77*'1-Program Information'!J59</f>
        <v>0</v>
      </c>
      <c r="I77" s="72">
        <f>E77*'1-Program Information'!K59</f>
        <v>0</v>
      </c>
      <c r="J77" s="73">
        <f t="shared" si="50"/>
        <v>0</v>
      </c>
      <c r="K77" s="71">
        <f>C77*'1-Program Information'!L59</f>
        <v>0</v>
      </c>
      <c r="L77" s="72">
        <f>D77*'1-Program Information'!M59</f>
        <v>0</v>
      </c>
      <c r="M77" s="72">
        <f>E77*'1-Program Information'!N59</f>
        <v>0</v>
      </c>
      <c r="N77" s="73">
        <f t="shared" si="51"/>
        <v>0</v>
      </c>
      <c r="O77" s="71" t="e">
        <f>C77*'1-Program Information'!O59</f>
        <v>#VALUE!</v>
      </c>
      <c r="P77" s="72" t="e">
        <f>D77*'1-Program Information'!P59</f>
        <v>#VALUE!</v>
      </c>
      <c r="Q77" s="72" t="e">
        <f>E77*'1-Program Information'!Q59</f>
        <v>#VALUE!</v>
      </c>
      <c r="R77" s="73" t="e">
        <f t="shared" si="52"/>
        <v>#VALUE!</v>
      </c>
    </row>
    <row r="78" spans="1:18" x14ac:dyDescent="0.25">
      <c r="A78" s="728">
        <v>71</v>
      </c>
      <c r="B78" s="368" t="s">
        <v>94</v>
      </c>
      <c r="C78" s="408">
        <f>'2-Enrollment'!H59-(D78+E78)</f>
        <v>0</v>
      </c>
      <c r="D78" s="408">
        <f>'2-Enrollment'!H59*$D$40</f>
        <v>0</v>
      </c>
      <c r="E78" s="408">
        <f>'2-Enrollment'!H59*$D$41</f>
        <v>0</v>
      </c>
      <c r="F78" s="409">
        <f t="shared" si="13"/>
        <v>0</v>
      </c>
      <c r="G78" s="71">
        <f>C78*'1-Program Information'!I60</f>
        <v>0</v>
      </c>
      <c r="H78" s="72">
        <f>D78*'1-Program Information'!J60</f>
        <v>0</v>
      </c>
      <c r="I78" s="72">
        <f>E78*'1-Program Information'!K60</f>
        <v>0</v>
      </c>
      <c r="J78" s="73">
        <f t="shared" si="50"/>
        <v>0</v>
      </c>
      <c r="K78" s="71">
        <f>C78*'1-Program Information'!L60</f>
        <v>0</v>
      </c>
      <c r="L78" s="72">
        <f>D78*'1-Program Information'!M60</f>
        <v>0</v>
      </c>
      <c r="M78" s="72">
        <f>E78*'1-Program Information'!N60</f>
        <v>0</v>
      </c>
      <c r="N78" s="73">
        <f t="shared" si="51"/>
        <v>0</v>
      </c>
      <c r="O78" s="71" t="e">
        <f>C78*'1-Program Information'!O60</f>
        <v>#VALUE!</v>
      </c>
      <c r="P78" s="72" t="e">
        <f>D78*'1-Program Information'!P60</f>
        <v>#VALUE!</v>
      </c>
      <c r="Q78" s="72" t="e">
        <f>E78*'1-Program Information'!Q60</f>
        <v>#VALUE!</v>
      </c>
      <c r="R78" s="73" t="e">
        <f t="shared" si="52"/>
        <v>#VALUE!</v>
      </c>
    </row>
    <row r="79" spans="1:18" x14ac:dyDescent="0.25">
      <c r="A79" s="728">
        <v>72</v>
      </c>
      <c r="B79" s="368" t="s">
        <v>95</v>
      </c>
      <c r="C79" s="408">
        <f>'2-Enrollment'!H60-(D79+E79)</f>
        <v>0</v>
      </c>
      <c r="D79" s="408">
        <f>'2-Enrollment'!H60*$D$40</f>
        <v>0</v>
      </c>
      <c r="E79" s="408">
        <f>'2-Enrollment'!H60*$D$41</f>
        <v>0</v>
      </c>
      <c r="F79" s="409">
        <f t="shared" si="13"/>
        <v>0</v>
      </c>
      <c r="G79" s="71">
        <f>C79*'1-Program Information'!I61</f>
        <v>0</v>
      </c>
      <c r="H79" s="72">
        <f>D79*'1-Program Information'!J61</f>
        <v>0</v>
      </c>
      <c r="I79" s="72">
        <f>E79*'1-Program Information'!K61</f>
        <v>0</v>
      </c>
      <c r="J79" s="73">
        <f t="shared" si="50"/>
        <v>0</v>
      </c>
      <c r="K79" s="71">
        <f>C79*'1-Program Information'!L61</f>
        <v>0</v>
      </c>
      <c r="L79" s="72">
        <f>D79*'1-Program Information'!M61</f>
        <v>0</v>
      </c>
      <c r="M79" s="72">
        <f>E79*'1-Program Information'!N61</f>
        <v>0</v>
      </c>
      <c r="N79" s="73">
        <f t="shared" si="51"/>
        <v>0</v>
      </c>
      <c r="O79" s="71" t="e">
        <f>C79*'1-Program Information'!O61</f>
        <v>#VALUE!</v>
      </c>
      <c r="P79" s="72" t="e">
        <f>D79*'1-Program Information'!P61</f>
        <v>#VALUE!</v>
      </c>
      <c r="Q79" s="72" t="e">
        <f>E79*'1-Program Information'!Q61</f>
        <v>#VALUE!</v>
      </c>
      <c r="R79" s="73" t="e">
        <f t="shared" si="52"/>
        <v>#VALUE!</v>
      </c>
    </row>
    <row r="80" spans="1:18" ht="15.75" thickBot="1" x14ac:dyDescent="0.3">
      <c r="A80" s="728">
        <v>73</v>
      </c>
      <c r="B80" s="378" t="s">
        <v>96</v>
      </c>
      <c r="C80" s="414">
        <f>'2-Enrollment'!H61-(D80+E80)</f>
        <v>0</v>
      </c>
      <c r="D80" s="414">
        <f>'2-Enrollment'!H61*$D$40</f>
        <v>0</v>
      </c>
      <c r="E80" s="414">
        <f>'2-Enrollment'!H61*$D$41</f>
        <v>0</v>
      </c>
      <c r="F80" s="415">
        <f t="shared" si="13"/>
        <v>0</v>
      </c>
      <c r="G80" s="74">
        <f>C80*'1-Program Information'!I62</f>
        <v>0</v>
      </c>
      <c r="H80" s="75">
        <f>D80*'1-Program Information'!J62</f>
        <v>0</v>
      </c>
      <c r="I80" s="75">
        <f>E80*'1-Program Information'!K62</f>
        <v>0</v>
      </c>
      <c r="J80" s="76">
        <f t="shared" si="50"/>
        <v>0</v>
      </c>
      <c r="K80" s="74">
        <f>C80*'1-Program Information'!L62</f>
        <v>0</v>
      </c>
      <c r="L80" s="75">
        <f>D80*'1-Program Information'!M62</f>
        <v>0</v>
      </c>
      <c r="M80" s="75">
        <f>E80*'1-Program Information'!N62</f>
        <v>0</v>
      </c>
      <c r="N80" s="76">
        <f t="shared" si="51"/>
        <v>0</v>
      </c>
      <c r="O80" s="74" t="e">
        <f>C80*'1-Program Information'!O62</f>
        <v>#VALUE!</v>
      </c>
      <c r="P80" s="75" t="e">
        <f>D80*'1-Program Information'!P62</f>
        <v>#VALUE!</v>
      </c>
      <c r="Q80" s="75" t="e">
        <f>E80*'1-Program Information'!Q62</f>
        <v>#VALUE!</v>
      </c>
      <c r="R80" s="76" t="e">
        <f t="shared" si="52"/>
        <v>#VALUE!</v>
      </c>
    </row>
  </sheetData>
  <sheetProtection algorithmName="SHA-512" hashValue="Tiu3bbaZCwHYp422MqudIqPqcr+rEhS7vXOAAd7tZO2qm7X72/rL844HQsWl1ygr0W6eKAJVszq/vTz9VkdNjA==" saltValue="uUiqpRFkXwITXguinMwwZw==" spinCount="100000" sheet="1" objects="1" scenarios="1"/>
  <protectedRanges>
    <protectedRange sqref="D40:G41" name="Tab 3"/>
  </protectedRanges>
  <pageMargins left="0.7" right="0.7" top="0.75" bottom="0.75" header="0.3" footer="0.3"/>
  <ignoredErrors>
    <ignoredError sqref="F49 F57 F65 F73 J49 J57 J65 J73 N49 N57 N65 N73" formula="1"/>
    <ignoredError sqref="K20:N23 O49:R79 O80:R80" evalError="1"/>
  </ignoredErrors>
  <extLst>
    <ext xmlns:x14="http://schemas.microsoft.com/office/spreadsheetml/2009/9/main" uri="{78C0D931-6437-407d-A8EE-F0AAD7539E65}">
      <x14:conditionalFormattings>
        <x14:conditionalFormatting xmlns:xm="http://schemas.microsoft.com/office/excel/2006/main">
          <x14:cfRule type="expression" priority="6" id="{5B31FBBE-90BD-4BB8-8EEC-000D729FA14D}">
            <xm:f>IF(AND('1-Program Information'!$D$22&lt;&gt;"Graduate with Differential Tuition Request",'1-Program Information'!$D$24&lt;&gt;"Yes with Collaborative Tuition Rate"),1,0)</xm:f>
            <x14:dxf>
              <font>
                <color theme="0"/>
              </font>
              <fill>
                <patternFill>
                  <bgColor theme="0"/>
                </patternFill>
              </fill>
              <border>
                <left/>
                <right/>
                <top style="thin">
                  <color auto="1"/>
                </top>
                <bottom/>
                <vertical/>
                <horizontal/>
              </border>
            </x14:dxf>
          </x14:cfRule>
          <xm:sqref>B28:G28</xm:sqref>
        </x14:conditionalFormatting>
        <x14:conditionalFormatting xmlns:xm="http://schemas.microsoft.com/office/excel/2006/main">
          <x14:cfRule type="expression" priority="8" id="{5316187E-ABDC-4E9E-96B2-094EDEF42A08}">
            <xm:f>IF(AND('1-Program Information'!$D$22&lt;&gt;"Graduate with Differential Tuition Request",'1-Program Information'!$D$24&lt;&gt;"Yes with Collaborative Tuition Rate"),1,0)</xm:f>
            <x14:dxf>
              <font>
                <color theme="0"/>
              </font>
              <fill>
                <patternFill>
                  <bgColor theme="0"/>
                </patternFill>
              </fill>
              <border>
                <left/>
                <right/>
                <top/>
                <bottom/>
                <vertical/>
                <horizontal/>
              </border>
            </x14:dxf>
          </x14:cfRule>
          <xm:sqref>B29:G35</xm:sqref>
        </x14:conditionalFormatting>
        <x14:conditionalFormatting xmlns:xm="http://schemas.microsoft.com/office/excel/2006/main">
          <x14:cfRule type="expression" priority="3" id="{3DB59433-EB8E-46F6-A142-83465E19053D}">
            <xm:f>IF(OR('1-Program Information'!$D$24="No",'1-Program Information'!$D$24=""),1,0)</xm:f>
            <x14:dxf>
              <font>
                <color theme="0"/>
              </font>
              <fill>
                <patternFill>
                  <bgColor theme="0"/>
                </patternFill>
              </fill>
              <border>
                <left/>
                <right/>
                <top/>
                <bottom/>
                <vertical/>
                <horizontal/>
              </border>
            </x14:dxf>
          </x14:cfRule>
          <xm:sqref>I19:I23</xm:sqref>
        </x14:conditionalFormatting>
        <x14:conditionalFormatting xmlns:xm="http://schemas.microsoft.com/office/excel/2006/main">
          <x14:cfRule type="expression" priority="2" id="{440F9EA6-39B7-4E45-ACEB-0D2FEC1243E1}">
            <xm:f>IF(OR('1-Program Information'!$D$24="No",'1-Program Information'!$D$24=""),1,0)</xm:f>
            <x14:dxf>
              <font>
                <color theme="0"/>
              </font>
              <fill>
                <patternFill>
                  <bgColor theme="0"/>
                </patternFill>
              </fill>
              <border>
                <right/>
                <top/>
                <bottom/>
                <vertical/>
                <horizontal/>
              </border>
            </x14:dxf>
          </x14:cfRule>
          <xm:sqref>I19:N23 O48:R80</xm:sqref>
        </x14:conditionalFormatting>
        <x14:conditionalFormatting xmlns:xm="http://schemas.microsoft.com/office/excel/2006/main">
          <x14:cfRule type="expression" priority="7" id="{D1140340-4CBD-44AA-8FCE-8CC4535A0BE7}">
            <xm:f>IF(AND('1-Program Information'!$D$22&lt;&gt;"Graduate with Differential Tuition Request",'1-Program Information'!$D$24&lt;&gt;"Yes with Collaborative Tuition Rate"),1,0)</xm:f>
            <x14:dxf>
              <font>
                <color theme="0"/>
              </font>
              <fill>
                <patternFill>
                  <bgColor theme="0"/>
                </patternFill>
              </fill>
              <border>
                <left style="thin">
                  <color auto="1"/>
                </left>
                <right/>
                <top/>
                <bottom/>
                <vertical/>
                <horizontal/>
              </border>
            </x14:dxf>
          </x14:cfRule>
          <xm:sqref>K48:K80</xm:sqref>
        </x14:conditionalFormatting>
        <x14:conditionalFormatting xmlns:xm="http://schemas.microsoft.com/office/excel/2006/main">
          <x14:cfRule type="expression" priority="9" id="{995B5662-F9C7-4AE3-ADED-AF6E8487B92F}">
            <xm:f>IF(AND('1-Program Information'!$D$22&lt;&gt;"Graduate with Differential Tuition Request",'1-Program Information'!$D$24&lt;&gt;"Yes with Collaborative Tuition Rate"),1,0)</xm:f>
            <x14:dxf>
              <font>
                <color theme="0"/>
              </font>
              <fill>
                <patternFill>
                  <bgColor theme="0"/>
                </patternFill>
              </fill>
              <border>
                <left/>
                <right/>
                <top/>
                <bottom/>
                <vertical/>
                <horizontal/>
              </border>
            </x14:dxf>
          </x14:cfRule>
          <xm:sqref>L48:N80</xm:sqref>
        </x14:conditionalFormatting>
        <x14:conditionalFormatting xmlns:xm="http://schemas.microsoft.com/office/excel/2006/main">
          <x14:cfRule type="expression" priority="1" id="{1795C8C6-0D47-471E-9657-1B68622A867A}">
            <xm:f>IF(AND('1-Program Information'!$D$22&lt;&gt;"Graduate with Differential Tuition Request",'1-Program Information'!$D$24="No"),1,0)</xm:f>
            <x14:dxf>
              <border>
                <left/>
                <right/>
                <vertical/>
                <horizontal/>
              </border>
            </x14:dxf>
          </x14:cfRule>
          <xm:sqref>N48:O80</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4731C0-9CDE-4D2F-A16E-58D300615C16}">
  <sheetPr>
    <tabColor rgb="FF92D050"/>
    <pageSetUpPr fitToPage="1"/>
  </sheetPr>
  <dimension ref="A1:W91"/>
  <sheetViews>
    <sheetView showGridLines="0" topLeftCell="A16" zoomScaleNormal="100" zoomScaleSheetLayoutView="85" workbookViewId="0">
      <selection activeCell="B20" sqref="B20:L20"/>
    </sheetView>
  </sheetViews>
  <sheetFormatPr defaultColWidth="9.140625" defaultRowHeight="15" x14ac:dyDescent="0.25"/>
  <cols>
    <col min="1" max="1" width="4" style="734" customWidth="1"/>
    <col min="2" max="2" width="10.28515625" customWidth="1"/>
    <col min="3" max="3" width="34.5703125" customWidth="1"/>
    <col min="4" max="4" width="32.42578125" customWidth="1"/>
    <col min="5" max="5" width="17.140625" customWidth="1"/>
    <col min="6" max="6" width="13.28515625" customWidth="1"/>
    <col min="7" max="7" width="14.85546875" customWidth="1"/>
    <col min="8" max="12" width="13.42578125" customWidth="1"/>
    <col min="13" max="13" width="16" bestFit="1" customWidth="1"/>
    <col min="14" max="17" width="11.5703125" customWidth="1"/>
    <col min="18" max="22" width="11.42578125" customWidth="1"/>
    <col min="23" max="23" width="50.42578125" customWidth="1"/>
  </cols>
  <sheetData>
    <row r="1" spans="1:22" s="170" customFormat="1" ht="24.75" x14ac:dyDescent="0.35">
      <c r="A1" s="644" t="s">
        <v>53</v>
      </c>
      <c r="B1" s="169" t="s">
        <v>205</v>
      </c>
    </row>
    <row r="2" spans="1:22" s="217" customFormat="1" ht="21" x14ac:dyDescent="0.35">
      <c r="A2" s="730"/>
      <c r="B2" s="362"/>
    </row>
    <row r="3" spans="1:22" s="535" customFormat="1" ht="15.75" x14ac:dyDescent="0.25">
      <c r="A3" s="728">
        <v>1</v>
      </c>
      <c r="B3" s="214" t="s">
        <v>153</v>
      </c>
      <c r="C3" s="216"/>
      <c r="D3" s="214" t="str">
        <f>'1-Program Information'!D14&amp;" - "&amp;'1-Program Information'!D15&amp;IF('1-Program Information'!D16="",""," in "&amp;'1-Program Information'!D16)&amp;" - "&amp;IF('1-Program Information'!D17="Select from Pull-Down Menu","",'1-Program Information'!D17)&amp;" "&amp;'1-Program Information'!D18</f>
        <v xml:space="preserve"> -  -  </v>
      </c>
      <c r="F3" s="263"/>
      <c r="G3" s="263"/>
      <c r="H3" s="264"/>
      <c r="I3" s="263"/>
      <c r="K3" s="263"/>
      <c r="M3" s="263"/>
    </row>
    <row r="4" spans="1:22" s="219" customFormat="1" ht="15.75" thickBot="1" x14ac:dyDescent="0.3">
      <c r="A4" s="728">
        <v>2</v>
      </c>
      <c r="B4" s="217"/>
      <c r="C4" s="217"/>
      <c r="D4" s="218"/>
      <c r="E4" s="217"/>
      <c r="F4" s="217"/>
      <c r="G4" s="217"/>
      <c r="I4" s="218"/>
      <c r="K4" s="217"/>
      <c r="M4" s="217"/>
    </row>
    <row r="5" spans="1:22" s="219" customFormat="1" ht="61.5" thickBot="1" x14ac:dyDescent="0.35">
      <c r="A5" s="728">
        <v>3</v>
      </c>
      <c r="B5" s="220"/>
      <c r="C5" s="520"/>
      <c r="D5" s="521" t="s">
        <v>154</v>
      </c>
      <c r="E5" s="522"/>
      <c r="F5" s="522"/>
      <c r="G5" s="523"/>
      <c r="H5" s="524" t="s">
        <v>258</v>
      </c>
      <c r="I5" s="525" t="s">
        <v>259</v>
      </c>
      <c r="J5" s="525" t="s">
        <v>260</v>
      </c>
      <c r="K5" s="525" t="s">
        <v>261</v>
      </c>
      <c r="L5" s="525" t="s">
        <v>262</v>
      </c>
      <c r="M5" s="527" t="s">
        <v>263</v>
      </c>
      <c r="N5" s="525" t="s">
        <v>264</v>
      </c>
      <c r="O5" s="525" t="s">
        <v>265</v>
      </c>
      <c r="P5" s="525" t="s">
        <v>266</v>
      </c>
      <c r="Q5" s="525" t="s">
        <v>267</v>
      </c>
      <c r="R5" s="524" t="s">
        <v>135</v>
      </c>
      <c r="S5" s="525" t="s">
        <v>61</v>
      </c>
      <c r="T5" s="525" t="s">
        <v>62</v>
      </c>
      <c r="U5" s="525" t="s">
        <v>63</v>
      </c>
      <c r="V5" s="528" t="s">
        <v>64</v>
      </c>
    </row>
    <row r="6" spans="1:22" s="219" customFormat="1" ht="18.75" x14ac:dyDescent="0.3">
      <c r="A6" s="728">
        <v>4</v>
      </c>
      <c r="B6" s="220"/>
      <c r="C6" s="529"/>
      <c r="D6" s="180" t="s">
        <v>8</v>
      </c>
      <c r="E6" s="181" t="str">
        <f>IF(SUMIF($B$17:$B$85,"Reallocation of Existing Funds",E$17:E$85)=0,"",SUMIF($B$17:$B$85,"Reallocation of Existing Funds",E$17:E$85))</f>
        <v/>
      </c>
      <c r="F6" s="181" t="str">
        <f>IF(SUMIF($B$17:$B$85,"Reallocation of Existing Funds",F$17:F$85)=0,"",SUMIF($B$17:$B$85,"Reallocation of Existing Funds",F$17:F$85))</f>
        <v/>
      </c>
      <c r="G6" s="182" t="str">
        <f>IF(SUMIF($B$17:$B$85,"Reallocation of Existing Funds",G$17:G$85)=0,"",SUMIF($B$17:$B$85,"Reallocation of Existing Funds",G$17:G$85))</f>
        <v/>
      </c>
      <c r="H6" s="183">
        <f>SUM(H7:H9)</f>
        <v>0</v>
      </c>
      <c r="I6" s="184">
        <f t="shared" ref="I6:L6" si="0">SUM(I7:I9)</f>
        <v>0</v>
      </c>
      <c r="J6" s="184">
        <f t="shared" si="0"/>
        <v>0</v>
      </c>
      <c r="K6" s="184">
        <f t="shared" si="0"/>
        <v>0</v>
      </c>
      <c r="L6" s="185">
        <f t="shared" si="0"/>
        <v>0</v>
      </c>
      <c r="M6" s="183">
        <f>SUM(M7:M9)</f>
        <v>0</v>
      </c>
      <c r="N6" s="184">
        <f t="shared" ref="N6:Q6" si="1">SUM(N7:N9)</f>
        <v>0</v>
      </c>
      <c r="O6" s="184">
        <f t="shared" si="1"/>
        <v>0</v>
      </c>
      <c r="P6" s="184">
        <f t="shared" si="1"/>
        <v>0</v>
      </c>
      <c r="Q6" s="185">
        <f t="shared" si="1"/>
        <v>0</v>
      </c>
      <c r="R6" s="183">
        <f>SUM(R7:R9)</f>
        <v>0</v>
      </c>
      <c r="S6" s="184">
        <f t="shared" ref="S6:V6" si="2">SUM(S7:S9)</f>
        <v>0</v>
      </c>
      <c r="T6" s="184">
        <f t="shared" si="2"/>
        <v>0</v>
      </c>
      <c r="U6" s="184">
        <f t="shared" si="2"/>
        <v>0</v>
      </c>
      <c r="V6" s="185">
        <f t="shared" si="2"/>
        <v>0</v>
      </c>
    </row>
    <row r="7" spans="1:22" s="219" customFormat="1" ht="18.75" x14ac:dyDescent="0.3">
      <c r="A7" s="728">
        <v>5</v>
      </c>
      <c r="B7" s="220"/>
      <c r="C7" s="335"/>
      <c r="D7" s="530" t="s">
        <v>257</v>
      </c>
      <c r="E7" s="531"/>
      <c r="F7" s="531"/>
      <c r="G7" s="366"/>
      <c r="H7" s="223" cm="1">
        <f t="array" ref="H7">SUMPRODUCT(IF($B$20:$B$225="Full-Time",1,0),IF($C$20:$C$225=$D7,1,0),$E$20:$E$225,H$20:H$225,1+$F$20:$F$225)</f>
        <v>0</v>
      </c>
      <c r="I7" s="227" cm="1">
        <f t="array" ref="I7">SUMPRODUCT(IF($B$20:$B$225="Full-Time",1,0),IF($C$20:$C$225=$D7,1,0),$E$20:$E$225,I$20:I$225,1+$F$20:$F$225)</f>
        <v>0</v>
      </c>
      <c r="J7" s="227" cm="1">
        <f t="array" ref="J7">SUMPRODUCT(IF($B$20:$B$225="Full-Time",1,0),IF($C$20:$C$225=$D7,1,0),$E$20:$E$225,J$20:J$225,1+$F$20:$F$225)</f>
        <v>0</v>
      </c>
      <c r="K7" s="227" cm="1">
        <f t="array" ref="K7">SUMPRODUCT(IF($B$20:$B$225="Full-Time",1,0),IF($C$20:$C$225=$D7,1,0),$E$20:$E$225,K$20:K$225,1+$F$20:$F$225)</f>
        <v>0</v>
      </c>
      <c r="L7" s="224" cm="1">
        <f t="array" ref="L7">SUMPRODUCT(IF($B$20:$B$225="Full-Time",1,0),IF($C$20:$C$225=$D7,1,0),$E$20:$E$225,L$20:L$225,1+$F$20:$F$225)</f>
        <v>0</v>
      </c>
      <c r="M7" s="223" cm="1">
        <f t="array" ref="M7">SUMPRODUCT(IF($B$20:$B$225="Full-Time",1,0),IF($C$20:$C$225=$D7,1,0),M$20:M$225,1+$G$20:$G$225)</f>
        <v>0</v>
      </c>
      <c r="N7" s="227" cm="1">
        <f t="array" ref="N7">SUMPRODUCT(IF($B$20:$B$225="Full-Time",1,0),IF($C$20:$C$225=$D7,1,0),N$20:N$225,1+$G$20:$G$225)</f>
        <v>0</v>
      </c>
      <c r="O7" s="227" cm="1">
        <f t="array" ref="O7">SUMPRODUCT(IF($B$20:$B$225="Full-Time",1,0),IF($C$20:$C$225=$D7,1,0),O$20:O$225,1+$G$20:$G$225)</f>
        <v>0</v>
      </c>
      <c r="P7" s="227" cm="1">
        <f t="array" ref="P7">SUMPRODUCT(IF($B$20:$B$225="Full-Time",1,0),IF($C$20:$C$225=$D7,1,0),P$20:P$225,1+$G$20:$G$225)</f>
        <v>0</v>
      </c>
      <c r="Q7" s="224" cm="1">
        <f t="array" ref="Q7">SUMPRODUCT(IF($B$20:$B$225="Full-Time",1,0),IF($C$20:$C$225=$D7,1,0),Q$20:Q$225,1+$G$20:$G$225)</f>
        <v>0</v>
      </c>
      <c r="R7" s="223">
        <f>H7+M7</f>
        <v>0</v>
      </c>
      <c r="S7" s="227">
        <f t="shared" ref="S7:V7" si="3">I7+N7</f>
        <v>0</v>
      </c>
      <c r="T7" s="227">
        <f t="shared" si="3"/>
        <v>0</v>
      </c>
      <c r="U7" s="227">
        <f t="shared" si="3"/>
        <v>0</v>
      </c>
      <c r="V7" s="224">
        <f t="shared" si="3"/>
        <v>0</v>
      </c>
    </row>
    <row r="8" spans="1:22" s="219" customFormat="1" ht="18.75" x14ac:dyDescent="0.3">
      <c r="A8" s="728">
        <v>6</v>
      </c>
      <c r="B8" s="220"/>
      <c r="C8" s="532"/>
      <c r="D8" s="533" t="s">
        <v>156</v>
      </c>
      <c r="E8" s="531"/>
      <c r="F8" s="531"/>
      <c r="G8" s="366"/>
      <c r="H8" s="223" cm="1">
        <f t="array" ref="H8">SUMPRODUCT(IF($B$20:$B$225="Full-Time",1,0),IF($C$20:$C$225=$D8,1,0),$E$20:$E$225,H$20:H$225,1+$F$20:$F$225)</f>
        <v>0</v>
      </c>
      <c r="I8" s="227" cm="1">
        <f t="array" ref="I8">SUMPRODUCT(IF($B$20:$B$225="Full-Time",1,0),IF($C$20:$C$225=$D8,1,0),$E$20:$E$225,I$20:I$225,1+$F$20:$F$225)</f>
        <v>0</v>
      </c>
      <c r="J8" s="227" cm="1">
        <f t="array" ref="J8">SUMPRODUCT(IF($B$20:$B$225="Full-Time",1,0),IF($C$20:$C$225=$D8,1,0),$E$20:$E$225,J$20:J$225,1+$F$20:$F$225)</f>
        <v>0</v>
      </c>
      <c r="K8" s="227" cm="1">
        <f t="array" ref="K8">SUMPRODUCT(IF($B$20:$B$225="Full-Time",1,0),IF($C$20:$C$225=$D8,1,0),$E$20:$E$225,K$20:K$225,1+$F$20:$F$225)</f>
        <v>0</v>
      </c>
      <c r="L8" s="224" cm="1">
        <f t="array" ref="L8">SUMPRODUCT(IF($B$20:$B$225="Full-Time",1,0),IF($C$20:$C$225=$D8,1,0),$E$20:$E$225,L$20:L$225,1+$F$20:$F$225)</f>
        <v>0</v>
      </c>
      <c r="M8" s="223" cm="1">
        <f t="array" ref="M8">SUMPRODUCT(IF($B$20:$B$225="Full-Time",1,0),IF($C$20:$C$225=$D8,1,0),M$20:M$225,1+$G$20:$G$225)</f>
        <v>0</v>
      </c>
      <c r="N8" s="227" cm="1">
        <f t="array" ref="N8">SUMPRODUCT(IF($B$20:$B$225="Full-Time",1,0),IF($C$20:$C$225=$D8,1,0),N$20:N$225,1+$G$20:$G$225)</f>
        <v>0</v>
      </c>
      <c r="O8" s="227" cm="1">
        <f t="array" ref="O8">SUMPRODUCT(IF($B$20:$B$225="Full-Time",1,0),IF($C$20:$C$225=$D8,1,0),O$20:O$225,1+$G$20:$G$225)</f>
        <v>0</v>
      </c>
      <c r="P8" s="227" cm="1">
        <f t="array" ref="P8">SUMPRODUCT(IF($B$20:$B$225="Full-Time",1,0),IF($C$20:$C$225=$D8,1,0),P$20:P$225,1+$G$20:$G$225)</f>
        <v>0</v>
      </c>
      <c r="Q8" s="224" cm="1">
        <f t="array" ref="Q8">SUMPRODUCT(IF($B$20:$B$225="Full-Time",1,0),IF($C$20:$C$225=$D8,1,0),Q$20:Q$225,1+$G$20:$G$225)</f>
        <v>0</v>
      </c>
      <c r="R8" s="223">
        <f t="shared" ref="R8:R9" si="4">H8+M8</f>
        <v>0</v>
      </c>
      <c r="S8" s="227">
        <f t="shared" ref="S8:S9" si="5">I8+N8</f>
        <v>0</v>
      </c>
      <c r="T8" s="227">
        <f t="shared" ref="T8:T9" si="6">J8+O8</f>
        <v>0</v>
      </c>
      <c r="U8" s="227">
        <f t="shared" ref="U8:U9" si="7">K8+P8</f>
        <v>0</v>
      </c>
      <c r="V8" s="224">
        <f t="shared" ref="V8:V9" si="8">L8+Q8</f>
        <v>0</v>
      </c>
    </row>
    <row r="9" spans="1:22" s="219" customFormat="1" ht="18.75" x14ac:dyDescent="0.3">
      <c r="A9" s="728">
        <v>7</v>
      </c>
      <c r="B9" s="220"/>
      <c r="C9" s="532"/>
      <c r="D9" s="533" t="s">
        <v>7</v>
      </c>
      <c r="E9" s="531"/>
      <c r="F9" s="531"/>
      <c r="G9" s="366"/>
      <c r="H9" s="223" cm="1">
        <f t="array" ref="H9">SUMPRODUCT(IF($B$20:$B$225="Full-Time",1,0),IF($C$20:$C$225=$D9,1,0),$E$20:$E$225,H$20:H$225,1+$F$20:$F$225)</f>
        <v>0</v>
      </c>
      <c r="I9" s="227" cm="1">
        <f t="array" ref="I9">SUMPRODUCT(IF($B$20:$B$225="Full-Time",1,0),IF($C$20:$C$225=$D9,1,0),$E$20:$E$225,I$20:I$225,1+$F$20:$F$225)</f>
        <v>0</v>
      </c>
      <c r="J9" s="227" cm="1">
        <f t="array" ref="J9">SUMPRODUCT(IF($B$20:$B$225="Full-Time",1,0),IF($C$20:$C$225=$D9,1,0),$E$20:$E$225,J$20:J$225,1+$F$20:$F$225)</f>
        <v>0</v>
      </c>
      <c r="K9" s="227" cm="1">
        <f t="array" ref="K9">SUMPRODUCT(IF($B$20:$B$225="Full-Time",1,0),IF($C$20:$C$225=$D9,1,0),$E$20:$E$225,K$20:K$225,1+$F$20:$F$225)</f>
        <v>0</v>
      </c>
      <c r="L9" s="224" cm="1">
        <f t="array" ref="L9">SUMPRODUCT(IF($B$20:$B$225="Full-Time",1,0),IF($C$20:$C$225=$D9,1,0),$E$20:$E$225,L$20:L$225,1+$F$20:$F$225)</f>
        <v>0</v>
      </c>
      <c r="M9" s="223" cm="1">
        <f t="array" ref="M9">SUMPRODUCT(IF($B$20:$B$225="Full-Time",1,0),IF($C$20:$C$225=$D9,1,0),M$20:M$225,1+$G$20:$G$225)</f>
        <v>0</v>
      </c>
      <c r="N9" s="227" cm="1">
        <f t="array" ref="N9">SUMPRODUCT(IF($B$20:$B$225="Full-Time",1,0),IF($C$20:$C$225=$D9,1,0),N$20:N$225,1+$G$20:$G$225)</f>
        <v>0</v>
      </c>
      <c r="O9" s="227" cm="1">
        <f t="array" ref="O9">SUMPRODUCT(IF($B$20:$B$225="Full-Time",1,0),IF($C$20:$C$225=$D9,1,0),O$20:O$225,1+$G$20:$G$225)</f>
        <v>0</v>
      </c>
      <c r="P9" s="227" cm="1">
        <f t="array" ref="P9">SUMPRODUCT(IF($B$20:$B$225="Full-Time",1,0),IF($C$20:$C$225=$D9,1,0),P$20:P$225,1+$G$20:$G$225)</f>
        <v>0</v>
      </c>
      <c r="Q9" s="224" cm="1">
        <f t="array" ref="Q9">SUMPRODUCT(IF($B$20:$B$225="Full-Time",1,0),IF($C$20:$C$225=$D9,1,0),Q$20:Q$225,1+$G$20:$G$225)</f>
        <v>0</v>
      </c>
      <c r="R9" s="223">
        <f t="shared" si="4"/>
        <v>0</v>
      </c>
      <c r="S9" s="227">
        <f t="shared" si="5"/>
        <v>0</v>
      </c>
      <c r="T9" s="227">
        <f t="shared" si="6"/>
        <v>0</v>
      </c>
      <c r="U9" s="227">
        <f t="shared" si="7"/>
        <v>0</v>
      </c>
      <c r="V9" s="224">
        <f t="shared" si="8"/>
        <v>0</v>
      </c>
    </row>
    <row r="10" spans="1:22" s="219" customFormat="1" ht="18.75" x14ac:dyDescent="0.3">
      <c r="A10" s="728">
        <v>8</v>
      </c>
      <c r="B10" s="220"/>
      <c r="C10" s="529"/>
      <c r="D10" s="174" t="s">
        <v>9</v>
      </c>
      <c r="E10" s="175"/>
      <c r="F10" s="175"/>
      <c r="G10" s="176"/>
      <c r="H10" s="177">
        <f>SUM(H11:H13)</f>
        <v>0</v>
      </c>
      <c r="I10" s="178">
        <f t="shared" ref="I10:L10" si="9">SUM(I11:I13)</f>
        <v>0</v>
      </c>
      <c r="J10" s="178">
        <f t="shared" si="9"/>
        <v>0</v>
      </c>
      <c r="K10" s="178">
        <f t="shared" si="9"/>
        <v>0</v>
      </c>
      <c r="L10" s="179">
        <f t="shared" si="9"/>
        <v>0</v>
      </c>
      <c r="M10" s="177">
        <f>SUM(M11:M13)</f>
        <v>0</v>
      </c>
      <c r="N10" s="178">
        <f t="shared" ref="N10:Q10" si="10">SUM(N11:N13)</f>
        <v>0</v>
      </c>
      <c r="O10" s="178">
        <f t="shared" si="10"/>
        <v>0</v>
      </c>
      <c r="P10" s="178">
        <f t="shared" si="10"/>
        <v>0</v>
      </c>
      <c r="Q10" s="179">
        <f t="shared" si="10"/>
        <v>0</v>
      </c>
      <c r="R10" s="177">
        <f>SUM(R11:R13)</f>
        <v>0</v>
      </c>
      <c r="S10" s="178">
        <f t="shared" ref="S10" si="11">SUM(S11:S13)</f>
        <v>0</v>
      </c>
      <c r="T10" s="178">
        <f t="shared" ref="T10" si="12">SUM(T11:T13)</f>
        <v>0</v>
      </c>
      <c r="U10" s="178">
        <f t="shared" ref="U10" si="13">SUM(U11:U13)</f>
        <v>0</v>
      </c>
      <c r="V10" s="179">
        <f t="shared" ref="V10" si="14">SUM(V11:V13)</f>
        <v>0</v>
      </c>
    </row>
    <row r="11" spans="1:22" s="219" customFormat="1" ht="18.75" x14ac:dyDescent="0.3">
      <c r="A11" s="728">
        <v>9</v>
      </c>
      <c r="B11" s="220"/>
      <c r="C11" s="335"/>
      <c r="D11" s="530" t="s">
        <v>257</v>
      </c>
      <c r="E11" s="531"/>
      <c r="F11" s="531"/>
      <c r="G11" s="366"/>
      <c r="H11" s="223" cm="1">
        <f t="array" ref="H11">SUMPRODUCT(IF($B$20:$B$225="Part-Time",1,0),IF($C$20:$C$225=$D11,1,0),$E$20:$E$225,H$20:H$225,1+$F$20:$F$225)</f>
        <v>0</v>
      </c>
      <c r="I11" s="227" cm="1">
        <f t="array" ref="I11">SUMPRODUCT(IF($B$20:$B$225="Part-Time",1,0),IF($C$20:$C$225=$D11,1,0),$E$20:$E$225,I$20:I$225,1+$F$20:$F$225)</f>
        <v>0</v>
      </c>
      <c r="J11" s="227" cm="1">
        <f t="array" ref="J11">SUMPRODUCT(IF($B$20:$B$225="Part-Time",1,0),IF($C$20:$C$225=$D11,1,0),$E$20:$E$225,J$20:J$225,1+$F$20:$F$225)</f>
        <v>0</v>
      </c>
      <c r="K11" s="227" cm="1">
        <f t="array" ref="K11">SUMPRODUCT(IF($B$20:$B$225="Part-Time",1,0),IF($C$20:$C$225=$D11,1,0),$E$20:$E$225,K$20:K$225,1+$F$20:$F$225)</f>
        <v>0</v>
      </c>
      <c r="L11" s="224" cm="1">
        <f t="array" ref="L11">SUMPRODUCT(IF($B$20:$B$225="Part-Time",1,0),IF($C$20:$C$225=$D11,1,0),$E$20:$E$225,L$20:L$225,1+$F$20:$F$225)</f>
        <v>0</v>
      </c>
      <c r="M11" s="223" cm="1">
        <f t="array" ref="M11">SUMPRODUCT(IF($B$20:$B$225="Part-Time",1,0),IF($C$20:$C$225=$D11,1,0),M$20:M$225,1+$G$20:$G$225)</f>
        <v>0</v>
      </c>
      <c r="N11" s="227" cm="1">
        <f t="array" ref="N11">SUMPRODUCT(IF($B$20:$B$225="Part-Time",1,0),IF($C$20:$C$225=$D11,1,0),N$20:N$225,1+$G$20:$G$225)</f>
        <v>0</v>
      </c>
      <c r="O11" s="227" cm="1">
        <f t="array" ref="O11">SUMPRODUCT(IF($B$20:$B$225="Part-Time",1,0),IF($C$20:$C$225=$D11,1,0),O$20:O$225,1+$G$20:$G$225)</f>
        <v>0</v>
      </c>
      <c r="P11" s="227" cm="1">
        <f t="array" ref="P11">SUMPRODUCT(IF($B$20:$B$225="Part-Time",1,0),IF($C$20:$C$225=$D11,1,0),P$20:P$225,1+$G$20:$G$225)</f>
        <v>0</v>
      </c>
      <c r="Q11" s="224" cm="1">
        <f t="array" ref="Q11">SUMPRODUCT(IF($B$20:$B$225="Part-Time",1,0),IF($C$20:$C$225=$D11,1,0),Q$20:Q$225,1+$G$20:$G$225)</f>
        <v>0</v>
      </c>
      <c r="R11" s="223">
        <f>H11+M11</f>
        <v>0</v>
      </c>
      <c r="S11" s="227">
        <f t="shared" ref="S11:S13" si="15">I11+N11</f>
        <v>0</v>
      </c>
      <c r="T11" s="227">
        <f t="shared" ref="T11:T13" si="16">J11+O11</f>
        <v>0</v>
      </c>
      <c r="U11" s="227">
        <f t="shared" ref="U11:U13" si="17">K11+P11</f>
        <v>0</v>
      </c>
      <c r="V11" s="224">
        <f t="shared" ref="V11:V13" si="18">L11+Q11</f>
        <v>0</v>
      </c>
    </row>
    <row r="12" spans="1:22" s="219" customFormat="1" ht="18.75" x14ac:dyDescent="0.3">
      <c r="A12" s="728">
        <v>10</v>
      </c>
      <c r="B12" s="220"/>
      <c r="C12" s="532"/>
      <c r="D12" s="533" t="s">
        <v>84</v>
      </c>
      <c r="E12" s="531"/>
      <c r="F12" s="531"/>
      <c r="G12" s="366"/>
      <c r="H12" s="223" cm="1">
        <f t="array" ref="H12">SUMPRODUCT(IF($B$20:$B$225="Part-Time",1,0),IF($C$20:$C$225=$D12,1,0),$E$20:$E$225,H$20:H$225,1+$F$20:$F$225)</f>
        <v>0</v>
      </c>
      <c r="I12" s="227" cm="1">
        <f t="array" ref="I12">SUMPRODUCT(IF($B$20:$B$225="Part-Time",1,0),IF($C$20:$C$225=$D12,1,0),$E$20:$E$225,I$20:I$225,1+$F$20:$F$225)</f>
        <v>0</v>
      </c>
      <c r="J12" s="227" cm="1">
        <f t="array" ref="J12">SUMPRODUCT(IF($B$20:$B$225="Part-Time",1,0),IF($C$20:$C$225=$D12,1,0),$E$20:$E$225,J$20:J$225,1+$F$20:$F$225)</f>
        <v>0</v>
      </c>
      <c r="K12" s="227" cm="1">
        <f t="array" ref="K12">SUMPRODUCT(IF($B$20:$B$225="Part-Time",1,0),IF($C$20:$C$225=$D12,1,0),$E$20:$E$225,K$20:K$225,1+$F$20:$F$225)</f>
        <v>0</v>
      </c>
      <c r="L12" s="224" cm="1">
        <f t="array" ref="L12">SUMPRODUCT(IF($B$20:$B$225="Part-Time",1,0),IF($C$20:$C$225=$D12,1,0),$E$20:$E$225,L$20:L$225,1+$F$20:$F$225)</f>
        <v>0</v>
      </c>
      <c r="M12" s="223" cm="1">
        <f t="array" ref="M12">SUMPRODUCT(IF($B$20:$B$225="Part-Time",1,0),IF($C$20:$C$225=$D12,1,0),M$20:M$225,1+$G$20:$G$225)</f>
        <v>0</v>
      </c>
      <c r="N12" s="227" cm="1">
        <f t="array" ref="N12">SUMPRODUCT(IF($B$20:$B$225="Part-Time",1,0),IF($C$20:$C$225=$D12,1,0),N$20:N$225,1+$G$20:$G$225)</f>
        <v>0</v>
      </c>
      <c r="O12" s="227" cm="1">
        <f t="array" ref="O12">SUMPRODUCT(IF($B$20:$B$225="Part-Time",1,0),IF($C$20:$C$225=$D12,1,0),O$20:O$225,1+$G$20:$G$225)</f>
        <v>0</v>
      </c>
      <c r="P12" s="227" cm="1">
        <f t="array" ref="P12">SUMPRODUCT(IF($B$20:$B$225="Part-Time",1,0),IF($C$20:$C$225=$D12,1,0),P$20:P$225,1+$G$20:$G$225)</f>
        <v>0</v>
      </c>
      <c r="Q12" s="224" cm="1">
        <f t="array" ref="Q12">SUMPRODUCT(IF($B$20:$B$225="Part-Time",1,0),IF($C$20:$C$225=$D12,1,0),Q$20:Q$225,1+$G$20:$G$225)</f>
        <v>0</v>
      </c>
      <c r="R12" s="223">
        <f t="shared" ref="R12:R13" si="19">H12+M12</f>
        <v>0</v>
      </c>
      <c r="S12" s="227">
        <f t="shared" si="15"/>
        <v>0</v>
      </c>
      <c r="T12" s="227">
        <f t="shared" si="16"/>
        <v>0</v>
      </c>
      <c r="U12" s="227">
        <f t="shared" si="17"/>
        <v>0</v>
      </c>
      <c r="V12" s="224">
        <f t="shared" si="18"/>
        <v>0</v>
      </c>
    </row>
    <row r="13" spans="1:22" s="219" customFormat="1" ht="18.75" x14ac:dyDescent="0.3">
      <c r="A13" s="728">
        <v>11</v>
      </c>
      <c r="B13" s="220"/>
      <c r="C13" s="532"/>
      <c r="D13" s="533" t="s">
        <v>7</v>
      </c>
      <c r="E13" s="531"/>
      <c r="F13" s="531"/>
      <c r="G13" s="366"/>
      <c r="H13" s="223" cm="1">
        <f t="array" ref="H13">SUMPRODUCT(IF($B$20:$B$225="Part-Time",1,0),IF($C$20:$C$225=$D13,1,0),$E$20:$E$225,H$20:H$225,1+$F$20:$F$225)</f>
        <v>0</v>
      </c>
      <c r="I13" s="227" cm="1">
        <f t="array" ref="I13">SUMPRODUCT(IF($B$20:$B$225="Part-Time",1,0),IF($C$20:$C$225=$D13,1,0),$E$20:$E$225,I$20:I$225,1+$F$20:$F$225)</f>
        <v>0</v>
      </c>
      <c r="J13" s="227" cm="1">
        <f t="array" ref="J13">SUMPRODUCT(IF($B$20:$B$225="Part-Time",1,0),IF($C$20:$C$225=$D13,1,0),$E$20:$E$225,J$20:J$225,1+$F$20:$F$225)</f>
        <v>0</v>
      </c>
      <c r="K13" s="227" cm="1">
        <f t="array" ref="K13">SUMPRODUCT(IF($B$20:$B$225="Part-Time",1,0),IF($C$20:$C$225=$D13,1,0),$E$20:$E$225,K$20:K$225,1+$F$20:$F$225)</f>
        <v>0</v>
      </c>
      <c r="L13" s="224" cm="1">
        <f t="array" ref="L13">SUMPRODUCT(IF($B$20:$B$225="Part-Time",1,0),IF($C$20:$C$225=$D13,1,0),$E$20:$E$225,L$20:L$225,1+$F$20:$F$225)</f>
        <v>0</v>
      </c>
      <c r="M13" s="223" cm="1">
        <f t="array" ref="M13">SUMPRODUCT(IF($B$20:$B$225="Part-Time",1,0),IF($C$20:$C$225=$D13,1,0),M$20:M$225,1+$G$20:$G$225)</f>
        <v>0</v>
      </c>
      <c r="N13" s="227" cm="1">
        <f t="array" ref="N13">SUMPRODUCT(IF($B$20:$B$225="Part-Time",1,0),IF($C$20:$C$225=$D13,1,0),N$20:N$225,1+$G$20:$G$225)</f>
        <v>0</v>
      </c>
      <c r="O13" s="227" cm="1">
        <f t="array" ref="O13">SUMPRODUCT(IF($B$20:$B$225="Part-Time",1,0),IF($C$20:$C$225=$D13,1,0),O$20:O$225,1+$G$20:$G$225)</f>
        <v>0</v>
      </c>
      <c r="P13" s="227" cm="1">
        <f t="array" ref="P13">SUMPRODUCT(IF($B$20:$B$225="Part-Time",1,0),IF($C$20:$C$225=$D13,1,0),P$20:P$225,1+$G$20:$G$225)</f>
        <v>0</v>
      </c>
      <c r="Q13" s="224" cm="1">
        <f t="array" ref="Q13">SUMPRODUCT(IF($B$20:$B$225="Part-Time",1,0),IF($C$20:$C$225=$D13,1,0),Q$20:Q$225,1+$G$20:$G$225)</f>
        <v>0</v>
      </c>
      <c r="R13" s="223">
        <f t="shared" si="19"/>
        <v>0</v>
      </c>
      <c r="S13" s="227">
        <f t="shared" si="15"/>
        <v>0</v>
      </c>
      <c r="T13" s="227">
        <f t="shared" si="16"/>
        <v>0</v>
      </c>
      <c r="U13" s="227">
        <f t="shared" si="17"/>
        <v>0</v>
      </c>
      <c r="V13" s="224">
        <f t="shared" si="18"/>
        <v>0</v>
      </c>
    </row>
    <row r="14" spans="1:22" s="219" customFormat="1" ht="19.5" thickBot="1" x14ac:dyDescent="0.35">
      <c r="A14" s="728">
        <v>12</v>
      </c>
      <c r="B14" s="220"/>
      <c r="C14" s="534"/>
      <c r="D14" s="163" t="s">
        <v>157</v>
      </c>
      <c r="E14" s="164"/>
      <c r="F14" s="164"/>
      <c r="G14" s="165"/>
      <c r="H14" s="166">
        <f>SUM(H6,H10)</f>
        <v>0</v>
      </c>
      <c r="I14" s="167">
        <f t="shared" ref="I14:L14" si="20">SUM(I6,I10)</f>
        <v>0</v>
      </c>
      <c r="J14" s="167">
        <f t="shared" si="20"/>
        <v>0</v>
      </c>
      <c r="K14" s="167">
        <f t="shared" si="20"/>
        <v>0</v>
      </c>
      <c r="L14" s="168">
        <f t="shared" si="20"/>
        <v>0</v>
      </c>
      <c r="M14" s="166">
        <f>SUM(M6,M10)</f>
        <v>0</v>
      </c>
      <c r="N14" s="167">
        <f t="shared" ref="N14:Q14" si="21">SUM(N6,N10)</f>
        <v>0</v>
      </c>
      <c r="O14" s="167">
        <f t="shared" si="21"/>
        <v>0</v>
      </c>
      <c r="P14" s="167">
        <f t="shared" si="21"/>
        <v>0</v>
      </c>
      <c r="Q14" s="168">
        <f t="shared" si="21"/>
        <v>0</v>
      </c>
      <c r="R14" s="166">
        <f>SUM(R6,R10)</f>
        <v>0</v>
      </c>
      <c r="S14" s="167">
        <f t="shared" ref="S14:V14" si="22">SUM(S6,S10)</f>
        <v>0</v>
      </c>
      <c r="T14" s="167">
        <f t="shared" si="22"/>
        <v>0</v>
      </c>
      <c r="U14" s="167">
        <f t="shared" si="22"/>
        <v>0</v>
      </c>
      <c r="V14" s="168">
        <f t="shared" si="22"/>
        <v>0</v>
      </c>
    </row>
    <row r="15" spans="1:22" s="219" customFormat="1" ht="18.75" x14ac:dyDescent="0.3">
      <c r="A15" s="732"/>
      <c r="B15" s="220"/>
      <c r="C15" s="236"/>
      <c r="D15" s="236"/>
    </row>
    <row r="16" spans="1:22" s="173" customFormat="1" ht="19.5" thickBot="1" x14ac:dyDescent="0.35">
      <c r="A16" s="733"/>
      <c r="B16" s="171" t="s">
        <v>271</v>
      </c>
      <c r="C16" s="172"/>
      <c r="D16" s="172"/>
    </row>
    <row r="17" spans="1:23" ht="45" x14ac:dyDescent="0.25">
      <c r="A17" s="734">
        <v>13</v>
      </c>
      <c r="B17" s="46" t="s">
        <v>68</v>
      </c>
      <c r="C17" s="60" t="s">
        <v>66</v>
      </c>
      <c r="D17" s="98" t="s">
        <v>275</v>
      </c>
      <c r="E17" s="127" t="s">
        <v>151</v>
      </c>
      <c r="F17" s="61" t="s">
        <v>145</v>
      </c>
      <c r="G17" s="62" t="s">
        <v>146</v>
      </c>
      <c r="H17" s="46" t="s">
        <v>134</v>
      </c>
      <c r="I17" s="47" t="s">
        <v>71</v>
      </c>
      <c r="J17" s="47" t="s">
        <v>72</v>
      </c>
      <c r="K17" s="47" t="s">
        <v>73</v>
      </c>
      <c r="L17" s="48" t="s">
        <v>74</v>
      </c>
      <c r="M17" s="65" t="s">
        <v>132</v>
      </c>
      <c r="N17" s="47" t="s">
        <v>123</v>
      </c>
      <c r="O17" s="47" t="s">
        <v>124</v>
      </c>
      <c r="P17" s="47" t="s">
        <v>125</v>
      </c>
      <c r="Q17" s="48" t="s">
        <v>126</v>
      </c>
      <c r="R17" s="46" t="s">
        <v>135</v>
      </c>
      <c r="S17" s="47" t="s">
        <v>61</v>
      </c>
      <c r="T17" s="47" t="s">
        <v>62</v>
      </c>
      <c r="U17" s="47" t="s">
        <v>63</v>
      </c>
      <c r="V17" s="48" t="s">
        <v>64</v>
      </c>
      <c r="W17" s="67" t="s">
        <v>75</v>
      </c>
    </row>
    <row r="18" spans="1:23" s="81" customFormat="1" ht="38.25" x14ac:dyDescent="0.2">
      <c r="A18" s="734">
        <v>14</v>
      </c>
      <c r="B18" s="209" t="s">
        <v>77</v>
      </c>
      <c r="C18" s="210" t="s">
        <v>77</v>
      </c>
      <c r="D18" s="211" t="s">
        <v>77</v>
      </c>
      <c r="E18" s="209" t="s">
        <v>272</v>
      </c>
      <c r="F18" s="210" t="s">
        <v>273</v>
      </c>
      <c r="G18" s="212" t="s">
        <v>274</v>
      </c>
      <c r="H18" s="80" t="s">
        <v>98</v>
      </c>
      <c r="I18" s="82" t="s">
        <v>98</v>
      </c>
      <c r="J18" s="82" t="s">
        <v>98</v>
      </c>
      <c r="K18" s="82" t="s">
        <v>98</v>
      </c>
      <c r="L18" s="83" t="s">
        <v>98</v>
      </c>
      <c r="M18" s="79" t="s">
        <v>98</v>
      </c>
      <c r="N18" s="82" t="s">
        <v>98</v>
      </c>
      <c r="O18" s="82" t="s">
        <v>98</v>
      </c>
      <c r="P18" s="82" t="s">
        <v>98</v>
      </c>
      <c r="Q18" s="83" t="s">
        <v>98</v>
      </c>
      <c r="R18" s="80" t="s">
        <v>99</v>
      </c>
      <c r="S18" s="82" t="s">
        <v>99</v>
      </c>
      <c r="T18" s="82" t="s">
        <v>99</v>
      </c>
      <c r="U18" s="82" t="s">
        <v>99</v>
      </c>
      <c r="V18" s="83" t="s">
        <v>99</v>
      </c>
      <c r="W18" s="88" t="s">
        <v>98</v>
      </c>
    </row>
    <row r="19" spans="1:23" s="36" customFormat="1" ht="303" customHeight="1" x14ac:dyDescent="0.2">
      <c r="A19" s="734">
        <v>15</v>
      </c>
      <c r="B19" s="56" t="s">
        <v>69</v>
      </c>
      <c r="C19" s="38" t="s">
        <v>70</v>
      </c>
      <c r="D19" s="99" t="s">
        <v>276</v>
      </c>
      <c r="E19" s="128" t="s">
        <v>150</v>
      </c>
      <c r="F19" s="39" t="s">
        <v>148</v>
      </c>
      <c r="G19" s="63" t="s">
        <v>149</v>
      </c>
      <c r="H19" s="107" t="s">
        <v>133</v>
      </c>
      <c r="I19" s="40" t="s">
        <v>79</v>
      </c>
      <c r="J19" s="40" t="s">
        <v>80</v>
      </c>
      <c r="K19" s="40" t="s">
        <v>81</v>
      </c>
      <c r="L19" s="49" t="s">
        <v>82</v>
      </c>
      <c r="M19" s="103" t="s">
        <v>147</v>
      </c>
      <c r="N19" s="37" t="s">
        <v>127</v>
      </c>
      <c r="O19" s="37" t="s">
        <v>128</v>
      </c>
      <c r="P19" s="37" t="s">
        <v>129</v>
      </c>
      <c r="Q19" s="57" t="s">
        <v>130</v>
      </c>
      <c r="R19" s="56" t="s">
        <v>78</v>
      </c>
      <c r="S19" s="37" t="s">
        <v>78</v>
      </c>
      <c r="T19" s="37" t="s">
        <v>78</v>
      </c>
      <c r="U19" s="37" t="s">
        <v>78</v>
      </c>
      <c r="V19" s="57" t="s">
        <v>78</v>
      </c>
      <c r="W19" s="68" t="s">
        <v>76</v>
      </c>
    </row>
    <row r="20" spans="1:23" x14ac:dyDescent="0.25">
      <c r="A20" s="734">
        <v>16</v>
      </c>
      <c r="B20" s="64"/>
      <c r="C20" s="41"/>
      <c r="D20" s="130"/>
      <c r="E20" s="131"/>
      <c r="F20" s="506"/>
      <c r="G20" s="509"/>
      <c r="H20" s="119"/>
      <c r="I20" s="42"/>
      <c r="J20" s="42"/>
      <c r="K20" s="42"/>
      <c r="L20" s="50"/>
      <c r="M20" s="129"/>
      <c r="N20" s="43"/>
      <c r="O20" s="43"/>
      <c r="P20" s="43"/>
      <c r="Q20" s="59"/>
      <c r="R20" s="71" t="str">
        <f>IF($B20="","",($E20*H20*(1+$F20))+(M20*(1+$G20)))</f>
        <v/>
      </c>
      <c r="S20" s="72" t="str">
        <f t="shared" ref="S20:V20" si="23">IF($B20="","",($E20*I20*(1+$F20))+(N20*(1+$G20)))</f>
        <v/>
      </c>
      <c r="T20" s="72" t="str">
        <f t="shared" si="23"/>
        <v/>
      </c>
      <c r="U20" s="72" t="str">
        <f t="shared" si="23"/>
        <v/>
      </c>
      <c r="V20" s="73" t="str">
        <f t="shared" si="23"/>
        <v/>
      </c>
      <c r="W20" s="69"/>
    </row>
    <row r="21" spans="1:23" x14ac:dyDescent="0.25">
      <c r="A21" s="734">
        <v>17</v>
      </c>
      <c r="B21" s="64"/>
      <c r="C21" s="41"/>
      <c r="D21" s="130"/>
      <c r="E21" s="131"/>
      <c r="F21" s="506"/>
      <c r="G21" s="509"/>
      <c r="H21" s="119"/>
      <c r="I21" s="42"/>
      <c r="J21" s="42"/>
      <c r="K21" s="42"/>
      <c r="L21" s="50"/>
      <c r="M21" s="129"/>
      <c r="N21" s="43"/>
      <c r="O21" s="43"/>
      <c r="P21" s="43"/>
      <c r="Q21" s="59"/>
      <c r="R21" s="71" t="str">
        <f t="shared" ref="R21:R91" si="24">IF($B21="","",($E21*H21*(1+$F21))+(M21*(1+$G21)))</f>
        <v/>
      </c>
      <c r="S21" s="72" t="str">
        <f t="shared" ref="S21:S91" si="25">IF($B21="","",($E21*I21*(1+$F21))+(N21*(1+$G21)))</f>
        <v/>
      </c>
      <c r="T21" s="72" t="str">
        <f t="shared" ref="T21:T91" si="26">IF($B21="","",($E21*J21*(1+$F21))+(O21*(1+$G21)))</f>
        <v/>
      </c>
      <c r="U21" s="72" t="str">
        <f t="shared" ref="U21:U91" si="27">IF($B21="","",($E21*K21*(1+$F21))+(P21*(1+$G21)))</f>
        <v/>
      </c>
      <c r="V21" s="73" t="str">
        <f t="shared" ref="V21:V91" si="28">IF($B21="","",($E21*L21*(1+$F21))+(Q21*(1+$G21)))</f>
        <v/>
      </c>
      <c r="W21" s="69"/>
    </row>
    <row r="22" spans="1:23" x14ac:dyDescent="0.25">
      <c r="A22" s="734">
        <v>18</v>
      </c>
      <c r="B22" s="64"/>
      <c r="C22" s="41"/>
      <c r="D22" s="130"/>
      <c r="E22" s="58"/>
      <c r="F22" s="506"/>
      <c r="G22" s="509"/>
      <c r="H22" s="119"/>
      <c r="I22" s="42"/>
      <c r="J22" s="42"/>
      <c r="K22" s="42"/>
      <c r="L22" s="50"/>
      <c r="M22" s="129"/>
      <c r="N22" s="43"/>
      <c r="O22" s="43"/>
      <c r="P22" s="43"/>
      <c r="Q22" s="59"/>
      <c r="R22" s="71" t="str">
        <f t="shared" si="24"/>
        <v/>
      </c>
      <c r="S22" s="72" t="str">
        <f t="shared" si="25"/>
        <v/>
      </c>
      <c r="T22" s="72" t="str">
        <f t="shared" si="26"/>
        <v/>
      </c>
      <c r="U22" s="72" t="str">
        <f t="shared" si="27"/>
        <v/>
      </c>
      <c r="V22" s="73" t="str">
        <f t="shared" si="28"/>
        <v/>
      </c>
      <c r="W22" s="69"/>
    </row>
    <row r="23" spans="1:23" x14ac:dyDescent="0.25">
      <c r="A23" s="734">
        <v>19</v>
      </c>
      <c r="B23" s="64"/>
      <c r="C23" s="41"/>
      <c r="D23" s="130"/>
      <c r="E23" s="58"/>
      <c r="F23" s="506"/>
      <c r="G23" s="509"/>
      <c r="H23" s="119"/>
      <c r="I23" s="42"/>
      <c r="J23" s="42"/>
      <c r="K23" s="42"/>
      <c r="L23" s="50"/>
      <c r="M23" s="129"/>
      <c r="N23" s="43"/>
      <c r="O23" s="43"/>
      <c r="P23" s="43"/>
      <c r="Q23" s="59"/>
      <c r="R23" s="71" t="str">
        <f t="shared" si="24"/>
        <v/>
      </c>
      <c r="S23" s="72" t="str">
        <f t="shared" si="25"/>
        <v/>
      </c>
      <c r="T23" s="72" t="str">
        <f t="shared" si="26"/>
        <v/>
      </c>
      <c r="U23" s="72" t="str">
        <f t="shared" si="27"/>
        <v/>
      </c>
      <c r="V23" s="73" t="str">
        <f t="shared" si="28"/>
        <v/>
      </c>
      <c r="W23" s="69"/>
    </row>
    <row r="24" spans="1:23" x14ac:dyDescent="0.25">
      <c r="A24" s="734">
        <v>20</v>
      </c>
      <c r="B24" s="64"/>
      <c r="C24" s="41"/>
      <c r="D24" s="130"/>
      <c r="E24" s="58"/>
      <c r="F24" s="506"/>
      <c r="G24" s="509"/>
      <c r="H24" s="119"/>
      <c r="I24" s="42"/>
      <c r="J24" s="42"/>
      <c r="K24" s="42"/>
      <c r="L24" s="50"/>
      <c r="M24" s="129"/>
      <c r="N24" s="43"/>
      <c r="O24" s="43"/>
      <c r="P24" s="43"/>
      <c r="Q24" s="59"/>
      <c r="R24" s="71" t="str">
        <f t="shared" si="24"/>
        <v/>
      </c>
      <c r="S24" s="72" t="str">
        <f t="shared" si="25"/>
        <v/>
      </c>
      <c r="T24" s="72" t="str">
        <f t="shared" si="26"/>
        <v/>
      </c>
      <c r="U24" s="72" t="str">
        <f t="shared" si="27"/>
        <v/>
      </c>
      <c r="V24" s="73" t="str">
        <f t="shared" si="28"/>
        <v/>
      </c>
      <c r="W24" s="69"/>
    </row>
    <row r="25" spans="1:23" x14ac:dyDescent="0.25">
      <c r="A25" s="734">
        <v>21</v>
      </c>
      <c r="B25" s="64"/>
      <c r="C25" s="41"/>
      <c r="D25" s="130"/>
      <c r="E25" s="58"/>
      <c r="F25" s="506"/>
      <c r="G25" s="509"/>
      <c r="H25" s="119"/>
      <c r="I25" s="42"/>
      <c r="J25" s="42"/>
      <c r="K25" s="42"/>
      <c r="L25" s="50"/>
      <c r="M25" s="129"/>
      <c r="N25" s="43"/>
      <c r="O25" s="43"/>
      <c r="P25" s="43"/>
      <c r="Q25" s="59"/>
      <c r="R25" s="71" t="str">
        <f t="shared" si="24"/>
        <v/>
      </c>
      <c r="S25" s="72" t="str">
        <f t="shared" si="25"/>
        <v/>
      </c>
      <c r="T25" s="72" t="str">
        <f t="shared" si="26"/>
        <v/>
      </c>
      <c r="U25" s="72" t="str">
        <f t="shared" si="27"/>
        <v/>
      </c>
      <c r="V25" s="73" t="str">
        <f t="shared" si="28"/>
        <v/>
      </c>
      <c r="W25" s="69"/>
    </row>
    <row r="26" spans="1:23" x14ac:dyDescent="0.25">
      <c r="A26" s="734">
        <v>22</v>
      </c>
      <c r="B26" s="64"/>
      <c r="C26" s="41"/>
      <c r="D26" s="130"/>
      <c r="E26" s="58"/>
      <c r="F26" s="506"/>
      <c r="G26" s="509"/>
      <c r="H26" s="119"/>
      <c r="I26" s="42"/>
      <c r="J26" s="42"/>
      <c r="K26" s="42"/>
      <c r="L26" s="50"/>
      <c r="M26" s="129"/>
      <c r="N26" s="43"/>
      <c r="O26" s="43"/>
      <c r="P26" s="43"/>
      <c r="Q26" s="59"/>
      <c r="R26" s="71" t="str">
        <f t="shared" si="24"/>
        <v/>
      </c>
      <c r="S26" s="72" t="str">
        <f t="shared" si="25"/>
        <v/>
      </c>
      <c r="T26" s="72" t="str">
        <f t="shared" si="26"/>
        <v/>
      </c>
      <c r="U26" s="72" t="str">
        <f t="shared" si="27"/>
        <v/>
      </c>
      <c r="V26" s="73" t="str">
        <f t="shared" si="28"/>
        <v/>
      </c>
      <c r="W26" s="69"/>
    </row>
    <row r="27" spans="1:23" ht="16.5" customHeight="1" x14ac:dyDescent="0.25">
      <c r="A27" s="734">
        <v>23</v>
      </c>
      <c r="B27" s="64"/>
      <c r="C27" s="41"/>
      <c r="D27" s="130"/>
      <c r="E27" s="58"/>
      <c r="F27" s="506"/>
      <c r="G27" s="509"/>
      <c r="H27" s="119"/>
      <c r="I27" s="42"/>
      <c r="J27" s="42"/>
      <c r="K27" s="42"/>
      <c r="L27" s="50"/>
      <c r="M27" s="129"/>
      <c r="N27" s="43"/>
      <c r="O27" s="43"/>
      <c r="P27" s="43"/>
      <c r="Q27" s="59"/>
      <c r="R27" s="71" t="str">
        <f t="shared" si="24"/>
        <v/>
      </c>
      <c r="S27" s="72" t="str">
        <f t="shared" si="25"/>
        <v/>
      </c>
      <c r="T27" s="72" t="str">
        <f t="shared" si="26"/>
        <v/>
      </c>
      <c r="U27" s="72" t="str">
        <f t="shared" si="27"/>
        <v/>
      </c>
      <c r="V27" s="73" t="str">
        <f t="shared" si="28"/>
        <v/>
      </c>
      <c r="W27" s="69"/>
    </row>
    <row r="28" spans="1:23" x14ac:dyDescent="0.25">
      <c r="A28" s="734">
        <v>24</v>
      </c>
      <c r="B28" s="64"/>
      <c r="C28" s="41"/>
      <c r="D28" s="130"/>
      <c r="E28" s="58"/>
      <c r="F28" s="506"/>
      <c r="G28" s="509"/>
      <c r="H28" s="119"/>
      <c r="I28" s="42"/>
      <c r="J28" s="42"/>
      <c r="K28" s="42"/>
      <c r="L28" s="50"/>
      <c r="M28" s="129"/>
      <c r="N28" s="43"/>
      <c r="O28" s="43"/>
      <c r="P28" s="43"/>
      <c r="Q28" s="59"/>
      <c r="R28" s="71" t="str">
        <f t="shared" si="24"/>
        <v/>
      </c>
      <c r="S28" s="72" t="str">
        <f t="shared" si="25"/>
        <v/>
      </c>
      <c r="T28" s="72" t="str">
        <f t="shared" si="26"/>
        <v/>
      </c>
      <c r="U28" s="72" t="str">
        <f t="shared" si="27"/>
        <v/>
      </c>
      <c r="V28" s="73" t="str">
        <f t="shared" si="28"/>
        <v/>
      </c>
      <c r="W28" s="69"/>
    </row>
    <row r="29" spans="1:23" x14ac:dyDescent="0.25">
      <c r="A29" s="734">
        <v>25</v>
      </c>
      <c r="B29" s="64"/>
      <c r="C29" s="41"/>
      <c r="D29" s="130"/>
      <c r="E29" s="58"/>
      <c r="F29" s="506"/>
      <c r="G29" s="509"/>
      <c r="H29" s="119"/>
      <c r="I29" s="42"/>
      <c r="J29" s="42"/>
      <c r="K29" s="42"/>
      <c r="L29" s="50"/>
      <c r="M29" s="129"/>
      <c r="N29" s="43"/>
      <c r="O29" s="43"/>
      <c r="P29" s="43"/>
      <c r="Q29" s="59"/>
      <c r="R29" s="71" t="str">
        <f t="shared" si="24"/>
        <v/>
      </c>
      <c r="S29" s="72" t="str">
        <f t="shared" si="25"/>
        <v/>
      </c>
      <c r="T29" s="72" t="str">
        <f t="shared" si="26"/>
        <v/>
      </c>
      <c r="U29" s="72" t="str">
        <f t="shared" si="27"/>
        <v/>
      </c>
      <c r="V29" s="73" t="str">
        <f t="shared" si="28"/>
        <v/>
      </c>
      <c r="W29" s="69"/>
    </row>
    <row r="30" spans="1:23" x14ac:dyDescent="0.25">
      <c r="A30" s="734">
        <v>26</v>
      </c>
      <c r="B30" s="64"/>
      <c r="C30" s="41"/>
      <c r="D30" s="130"/>
      <c r="E30" s="58"/>
      <c r="F30" s="506"/>
      <c r="G30" s="509"/>
      <c r="H30" s="119"/>
      <c r="I30" s="42"/>
      <c r="J30" s="42"/>
      <c r="K30" s="42"/>
      <c r="L30" s="50"/>
      <c r="M30" s="129"/>
      <c r="N30" s="43"/>
      <c r="O30" s="43"/>
      <c r="P30" s="43"/>
      <c r="Q30" s="59"/>
      <c r="R30" s="71" t="str">
        <f t="shared" si="24"/>
        <v/>
      </c>
      <c r="S30" s="72" t="str">
        <f t="shared" si="25"/>
        <v/>
      </c>
      <c r="T30" s="72" t="str">
        <f t="shared" si="26"/>
        <v/>
      </c>
      <c r="U30" s="72" t="str">
        <f t="shared" si="27"/>
        <v/>
      </c>
      <c r="V30" s="73" t="str">
        <f t="shared" si="28"/>
        <v/>
      </c>
      <c r="W30" s="69"/>
    </row>
    <row r="31" spans="1:23" x14ac:dyDescent="0.25">
      <c r="A31" s="734">
        <v>27</v>
      </c>
      <c r="B31" s="64"/>
      <c r="C31" s="41"/>
      <c r="D31" s="130"/>
      <c r="E31" s="58"/>
      <c r="F31" s="506"/>
      <c r="G31" s="509"/>
      <c r="H31" s="119"/>
      <c r="I31" s="42"/>
      <c r="J31" s="42"/>
      <c r="K31" s="42"/>
      <c r="L31" s="50"/>
      <c r="M31" s="129"/>
      <c r="N31" s="43"/>
      <c r="O31" s="43"/>
      <c r="P31" s="43"/>
      <c r="Q31" s="59"/>
      <c r="R31" s="71" t="str">
        <f t="shared" si="24"/>
        <v/>
      </c>
      <c r="S31" s="72" t="str">
        <f t="shared" si="25"/>
        <v/>
      </c>
      <c r="T31" s="72" t="str">
        <f t="shared" si="26"/>
        <v/>
      </c>
      <c r="U31" s="72" t="str">
        <f t="shared" si="27"/>
        <v/>
      </c>
      <c r="V31" s="73" t="str">
        <f t="shared" si="28"/>
        <v/>
      </c>
      <c r="W31" s="69"/>
    </row>
    <row r="32" spans="1:23" x14ac:dyDescent="0.25">
      <c r="A32" s="734">
        <v>28</v>
      </c>
      <c r="B32" s="64"/>
      <c r="C32" s="41"/>
      <c r="D32" s="130"/>
      <c r="E32" s="58"/>
      <c r="F32" s="506"/>
      <c r="G32" s="509"/>
      <c r="H32" s="119"/>
      <c r="I32" s="42"/>
      <c r="J32" s="42"/>
      <c r="K32" s="42"/>
      <c r="L32" s="50"/>
      <c r="M32" s="129"/>
      <c r="N32" s="43"/>
      <c r="O32" s="43"/>
      <c r="P32" s="43"/>
      <c r="Q32" s="59"/>
      <c r="R32" s="71" t="str">
        <f t="shared" si="24"/>
        <v/>
      </c>
      <c r="S32" s="72" t="str">
        <f t="shared" si="25"/>
        <v/>
      </c>
      <c r="T32" s="72" t="str">
        <f t="shared" si="26"/>
        <v/>
      </c>
      <c r="U32" s="72" t="str">
        <f t="shared" si="27"/>
        <v/>
      </c>
      <c r="V32" s="73" t="str">
        <f t="shared" si="28"/>
        <v/>
      </c>
      <c r="W32" s="69"/>
    </row>
    <row r="33" spans="1:23" x14ac:dyDescent="0.25">
      <c r="A33" s="734">
        <v>29</v>
      </c>
      <c r="B33" s="64"/>
      <c r="C33" s="41"/>
      <c r="D33" s="130"/>
      <c r="E33" s="58"/>
      <c r="F33" s="506"/>
      <c r="G33" s="509"/>
      <c r="H33" s="119"/>
      <c r="I33" s="42"/>
      <c r="J33" s="42"/>
      <c r="K33" s="42"/>
      <c r="L33" s="50"/>
      <c r="M33" s="129"/>
      <c r="N33" s="43"/>
      <c r="O33" s="43"/>
      <c r="P33" s="43"/>
      <c r="Q33" s="59"/>
      <c r="R33" s="71" t="str">
        <f t="shared" si="24"/>
        <v/>
      </c>
      <c r="S33" s="72" t="str">
        <f t="shared" si="25"/>
        <v/>
      </c>
      <c r="T33" s="72" t="str">
        <f t="shared" si="26"/>
        <v/>
      </c>
      <c r="U33" s="72" t="str">
        <f t="shared" si="27"/>
        <v/>
      </c>
      <c r="V33" s="73" t="str">
        <f t="shared" si="28"/>
        <v/>
      </c>
      <c r="W33" s="69"/>
    </row>
    <row r="34" spans="1:23" x14ac:dyDescent="0.25">
      <c r="A34" s="734">
        <v>30</v>
      </c>
      <c r="B34" s="64"/>
      <c r="C34" s="41"/>
      <c r="D34" s="130"/>
      <c r="E34" s="58"/>
      <c r="F34" s="506"/>
      <c r="G34" s="509"/>
      <c r="H34" s="119"/>
      <c r="I34" s="42"/>
      <c r="J34" s="42"/>
      <c r="K34" s="42"/>
      <c r="L34" s="50"/>
      <c r="M34" s="129"/>
      <c r="N34" s="43"/>
      <c r="O34" s="43"/>
      <c r="P34" s="43"/>
      <c r="Q34" s="59"/>
      <c r="R34" s="71" t="str">
        <f t="shared" si="24"/>
        <v/>
      </c>
      <c r="S34" s="72" t="str">
        <f t="shared" si="25"/>
        <v/>
      </c>
      <c r="T34" s="72" t="str">
        <f t="shared" si="26"/>
        <v/>
      </c>
      <c r="U34" s="72" t="str">
        <f t="shared" si="27"/>
        <v/>
      </c>
      <c r="V34" s="73" t="str">
        <f t="shared" si="28"/>
        <v/>
      </c>
      <c r="W34" s="69"/>
    </row>
    <row r="35" spans="1:23" x14ac:dyDescent="0.25">
      <c r="A35" s="734">
        <v>31</v>
      </c>
      <c r="B35" s="64"/>
      <c r="C35" s="41"/>
      <c r="D35" s="130"/>
      <c r="E35" s="58"/>
      <c r="F35" s="506"/>
      <c r="G35" s="509"/>
      <c r="H35" s="119"/>
      <c r="I35" s="42"/>
      <c r="J35" s="42"/>
      <c r="K35" s="42"/>
      <c r="L35" s="50"/>
      <c r="M35" s="129"/>
      <c r="N35" s="43"/>
      <c r="O35" s="43"/>
      <c r="P35" s="43"/>
      <c r="Q35" s="59"/>
      <c r="R35" s="71" t="str">
        <f t="shared" si="24"/>
        <v/>
      </c>
      <c r="S35" s="72" t="str">
        <f t="shared" si="25"/>
        <v/>
      </c>
      <c r="T35" s="72" t="str">
        <f t="shared" si="26"/>
        <v/>
      </c>
      <c r="U35" s="72" t="str">
        <f t="shared" si="27"/>
        <v/>
      </c>
      <c r="V35" s="73" t="str">
        <f t="shared" si="28"/>
        <v/>
      </c>
      <c r="W35" s="69"/>
    </row>
    <row r="36" spans="1:23" x14ac:dyDescent="0.25">
      <c r="A36" s="734">
        <v>32</v>
      </c>
      <c r="B36" s="64"/>
      <c r="C36" s="41"/>
      <c r="D36" s="130"/>
      <c r="E36" s="58"/>
      <c r="F36" s="506"/>
      <c r="G36" s="509"/>
      <c r="H36" s="119"/>
      <c r="I36" s="42"/>
      <c r="J36" s="42"/>
      <c r="K36" s="42"/>
      <c r="L36" s="50"/>
      <c r="M36" s="129"/>
      <c r="N36" s="43"/>
      <c r="O36" s="43"/>
      <c r="P36" s="43"/>
      <c r="Q36" s="59"/>
      <c r="R36" s="71" t="str">
        <f t="shared" si="24"/>
        <v/>
      </c>
      <c r="S36" s="72" t="str">
        <f t="shared" si="25"/>
        <v/>
      </c>
      <c r="T36" s="72" t="str">
        <f t="shared" si="26"/>
        <v/>
      </c>
      <c r="U36" s="72" t="str">
        <f t="shared" si="27"/>
        <v/>
      </c>
      <c r="V36" s="73" t="str">
        <f t="shared" si="28"/>
        <v/>
      </c>
      <c r="W36" s="69"/>
    </row>
    <row r="37" spans="1:23" x14ac:dyDescent="0.25">
      <c r="A37" s="734">
        <v>33</v>
      </c>
      <c r="B37" s="64"/>
      <c r="C37" s="41"/>
      <c r="D37" s="130"/>
      <c r="E37" s="58"/>
      <c r="F37" s="506"/>
      <c r="G37" s="509"/>
      <c r="H37" s="119"/>
      <c r="I37" s="42"/>
      <c r="J37" s="42"/>
      <c r="K37" s="42"/>
      <c r="L37" s="50"/>
      <c r="M37" s="129"/>
      <c r="N37" s="43"/>
      <c r="O37" s="43"/>
      <c r="P37" s="43"/>
      <c r="Q37" s="59"/>
      <c r="R37" s="71" t="str">
        <f t="shared" si="24"/>
        <v/>
      </c>
      <c r="S37" s="72" t="str">
        <f t="shared" si="25"/>
        <v/>
      </c>
      <c r="T37" s="72" t="str">
        <f t="shared" si="26"/>
        <v/>
      </c>
      <c r="U37" s="72" t="str">
        <f t="shared" si="27"/>
        <v/>
      </c>
      <c r="V37" s="73" t="str">
        <f t="shared" si="28"/>
        <v/>
      </c>
      <c r="W37" s="69"/>
    </row>
    <row r="38" spans="1:23" x14ac:dyDescent="0.25">
      <c r="A38" s="734">
        <v>34</v>
      </c>
      <c r="B38" s="64"/>
      <c r="C38" s="41"/>
      <c r="D38" s="130"/>
      <c r="E38" s="58"/>
      <c r="F38" s="506"/>
      <c r="G38" s="509"/>
      <c r="H38" s="119"/>
      <c r="I38" s="42"/>
      <c r="J38" s="42"/>
      <c r="K38" s="42"/>
      <c r="L38" s="50"/>
      <c r="M38" s="129"/>
      <c r="N38" s="43"/>
      <c r="O38" s="43"/>
      <c r="P38" s="43"/>
      <c r="Q38" s="59"/>
      <c r="R38" s="71" t="str">
        <f t="shared" si="24"/>
        <v/>
      </c>
      <c r="S38" s="72" t="str">
        <f t="shared" si="25"/>
        <v/>
      </c>
      <c r="T38" s="72" t="str">
        <f t="shared" si="26"/>
        <v/>
      </c>
      <c r="U38" s="72" t="str">
        <f t="shared" si="27"/>
        <v/>
      </c>
      <c r="V38" s="73" t="str">
        <f t="shared" si="28"/>
        <v/>
      </c>
      <c r="W38" s="69"/>
    </row>
    <row r="39" spans="1:23" x14ac:dyDescent="0.25">
      <c r="A39" s="734">
        <v>35</v>
      </c>
      <c r="B39" s="64"/>
      <c r="C39" s="41"/>
      <c r="D39" s="130"/>
      <c r="E39" s="58"/>
      <c r="F39" s="506"/>
      <c r="G39" s="509"/>
      <c r="H39" s="119"/>
      <c r="I39" s="42"/>
      <c r="J39" s="42"/>
      <c r="K39" s="42"/>
      <c r="L39" s="50"/>
      <c r="M39" s="129"/>
      <c r="N39" s="43"/>
      <c r="O39" s="43"/>
      <c r="P39" s="43"/>
      <c r="Q39" s="59"/>
      <c r="R39" s="71" t="str">
        <f t="shared" si="24"/>
        <v/>
      </c>
      <c r="S39" s="72" t="str">
        <f t="shared" si="25"/>
        <v/>
      </c>
      <c r="T39" s="72" t="str">
        <f t="shared" si="26"/>
        <v/>
      </c>
      <c r="U39" s="72" t="str">
        <f t="shared" si="27"/>
        <v/>
      </c>
      <c r="V39" s="73" t="str">
        <f t="shared" si="28"/>
        <v/>
      </c>
      <c r="W39" s="69"/>
    </row>
    <row r="40" spans="1:23" x14ac:dyDescent="0.25">
      <c r="A40" s="734">
        <v>36</v>
      </c>
      <c r="B40" s="64"/>
      <c r="C40" s="41"/>
      <c r="D40" s="130"/>
      <c r="E40" s="58"/>
      <c r="F40" s="506"/>
      <c r="G40" s="509"/>
      <c r="H40" s="119"/>
      <c r="I40" s="42"/>
      <c r="J40" s="42"/>
      <c r="K40" s="42"/>
      <c r="L40" s="50"/>
      <c r="M40" s="129"/>
      <c r="N40" s="43"/>
      <c r="O40" s="43"/>
      <c r="P40" s="43"/>
      <c r="Q40" s="59"/>
      <c r="R40" s="71" t="str">
        <f t="shared" si="24"/>
        <v/>
      </c>
      <c r="S40" s="72" t="str">
        <f t="shared" si="25"/>
        <v/>
      </c>
      <c r="T40" s="72" t="str">
        <f t="shared" si="26"/>
        <v/>
      </c>
      <c r="U40" s="72" t="str">
        <f t="shared" si="27"/>
        <v/>
      </c>
      <c r="V40" s="73" t="str">
        <f t="shared" si="28"/>
        <v/>
      </c>
      <c r="W40" s="69"/>
    </row>
    <row r="41" spans="1:23" x14ac:dyDescent="0.25">
      <c r="A41" s="734">
        <v>37</v>
      </c>
      <c r="B41" s="64"/>
      <c r="C41" s="41"/>
      <c r="D41" s="130"/>
      <c r="E41" s="58"/>
      <c r="F41" s="506"/>
      <c r="G41" s="509"/>
      <c r="H41" s="119"/>
      <c r="I41" s="42"/>
      <c r="J41" s="42"/>
      <c r="K41" s="42"/>
      <c r="L41" s="50"/>
      <c r="M41" s="129"/>
      <c r="N41" s="43"/>
      <c r="O41" s="43"/>
      <c r="P41" s="43"/>
      <c r="Q41" s="59"/>
      <c r="R41" s="71" t="str">
        <f t="shared" si="24"/>
        <v/>
      </c>
      <c r="S41" s="72" t="str">
        <f t="shared" si="25"/>
        <v/>
      </c>
      <c r="T41" s="72" t="str">
        <f t="shared" si="26"/>
        <v/>
      </c>
      <c r="U41" s="72" t="str">
        <f t="shared" si="27"/>
        <v/>
      </c>
      <c r="V41" s="73" t="str">
        <f t="shared" si="28"/>
        <v/>
      </c>
      <c r="W41" s="69"/>
    </row>
    <row r="42" spans="1:23" x14ac:dyDescent="0.25">
      <c r="A42" s="734">
        <v>38</v>
      </c>
      <c r="B42" s="64"/>
      <c r="C42" s="41"/>
      <c r="D42" s="130"/>
      <c r="E42" s="58"/>
      <c r="F42" s="506"/>
      <c r="G42" s="509"/>
      <c r="H42" s="119"/>
      <c r="I42" s="42"/>
      <c r="J42" s="42"/>
      <c r="K42" s="42"/>
      <c r="L42" s="50"/>
      <c r="M42" s="129"/>
      <c r="N42" s="43"/>
      <c r="O42" s="43"/>
      <c r="P42" s="43"/>
      <c r="Q42" s="59"/>
      <c r="R42" s="71" t="str">
        <f t="shared" ref="R42:R66" si="29">IF($B42="","",($E42*H42*(1+$F42))+(M42*(1+$G42)))</f>
        <v/>
      </c>
      <c r="S42" s="72" t="str">
        <f t="shared" ref="S42:S66" si="30">IF($B42="","",($E42*I42*(1+$F42))+(N42*(1+$G42)))</f>
        <v/>
      </c>
      <c r="T42" s="72" t="str">
        <f t="shared" ref="T42:T66" si="31">IF($B42="","",($E42*J42*(1+$F42))+(O42*(1+$G42)))</f>
        <v/>
      </c>
      <c r="U42" s="72" t="str">
        <f t="shared" ref="U42:U66" si="32">IF($B42="","",($E42*K42*(1+$F42))+(P42*(1+$G42)))</f>
        <v/>
      </c>
      <c r="V42" s="73" t="str">
        <f t="shared" ref="V42:V66" si="33">IF($B42="","",($E42*L42*(1+$F42))+(Q42*(1+$G42)))</f>
        <v/>
      </c>
      <c r="W42" s="69"/>
    </row>
    <row r="43" spans="1:23" x14ac:dyDescent="0.25">
      <c r="A43" s="734">
        <v>39</v>
      </c>
      <c r="B43" s="64"/>
      <c r="C43" s="41"/>
      <c r="D43" s="130"/>
      <c r="E43" s="58"/>
      <c r="F43" s="506"/>
      <c r="G43" s="509"/>
      <c r="H43" s="119"/>
      <c r="I43" s="42"/>
      <c r="J43" s="42"/>
      <c r="K43" s="42"/>
      <c r="L43" s="50"/>
      <c r="M43" s="129"/>
      <c r="N43" s="43"/>
      <c r="O43" s="43"/>
      <c r="P43" s="43"/>
      <c r="Q43" s="59"/>
      <c r="R43" s="71" t="str">
        <f t="shared" si="29"/>
        <v/>
      </c>
      <c r="S43" s="72" t="str">
        <f t="shared" si="30"/>
        <v/>
      </c>
      <c r="T43" s="72" t="str">
        <f t="shared" si="31"/>
        <v/>
      </c>
      <c r="U43" s="72" t="str">
        <f t="shared" si="32"/>
        <v/>
      </c>
      <c r="V43" s="73" t="str">
        <f t="shared" si="33"/>
        <v/>
      </c>
      <c r="W43" s="69"/>
    </row>
    <row r="44" spans="1:23" x14ac:dyDescent="0.25">
      <c r="A44" s="734">
        <v>40</v>
      </c>
      <c r="B44" s="64"/>
      <c r="C44" s="41"/>
      <c r="D44" s="130"/>
      <c r="E44" s="58"/>
      <c r="F44" s="506"/>
      <c r="G44" s="509"/>
      <c r="H44" s="119"/>
      <c r="I44" s="42"/>
      <c r="J44" s="42"/>
      <c r="K44" s="42"/>
      <c r="L44" s="50"/>
      <c r="M44" s="129"/>
      <c r="N44" s="43"/>
      <c r="O44" s="43"/>
      <c r="P44" s="43"/>
      <c r="Q44" s="59"/>
      <c r="R44" s="71" t="str">
        <f t="shared" si="29"/>
        <v/>
      </c>
      <c r="S44" s="72" t="str">
        <f t="shared" si="30"/>
        <v/>
      </c>
      <c r="T44" s="72" t="str">
        <f t="shared" si="31"/>
        <v/>
      </c>
      <c r="U44" s="72" t="str">
        <f t="shared" si="32"/>
        <v/>
      </c>
      <c r="V44" s="73" t="str">
        <f t="shared" si="33"/>
        <v/>
      </c>
      <c r="W44" s="69"/>
    </row>
    <row r="45" spans="1:23" x14ac:dyDescent="0.25">
      <c r="A45" s="734">
        <v>41</v>
      </c>
      <c r="B45" s="64"/>
      <c r="C45" s="41"/>
      <c r="D45" s="130"/>
      <c r="E45" s="58"/>
      <c r="F45" s="506"/>
      <c r="G45" s="509"/>
      <c r="H45" s="119"/>
      <c r="I45" s="42"/>
      <c r="J45" s="42"/>
      <c r="K45" s="42"/>
      <c r="L45" s="50"/>
      <c r="M45" s="129"/>
      <c r="N45" s="43"/>
      <c r="O45" s="43"/>
      <c r="P45" s="43"/>
      <c r="Q45" s="59"/>
      <c r="R45" s="71" t="str">
        <f t="shared" si="29"/>
        <v/>
      </c>
      <c r="S45" s="72" t="str">
        <f t="shared" si="30"/>
        <v/>
      </c>
      <c r="T45" s="72" t="str">
        <f t="shared" si="31"/>
        <v/>
      </c>
      <c r="U45" s="72" t="str">
        <f t="shared" si="32"/>
        <v/>
      </c>
      <c r="V45" s="73" t="str">
        <f t="shared" si="33"/>
        <v/>
      </c>
      <c r="W45" s="69"/>
    </row>
    <row r="46" spans="1:23" x14ac:dyDescent="0.25">
      <c r="A46" s="734">
        <v>42</v>
      </c>
      <c r="B46" s="64"/>
      <c r="C46" s="41"/>
      <c r="D46" s="130"/>
      <c r="E46" s="58"/>
      <c r="F46" s="506"/>
      <c r="G46" s="509"/>
      <c r="H46" s="119"/>
      <c r="I46" s="42"/>
      <c r="J46" s="42"/>
      <c r="K46" s="42"/>
      <c r="L46" s="50"/>
      <c r="M46" s="129"/>
      <c r="N46" s="43"/>
      <c r="O46" s="43"/>
      <c r="P46" s="43"/>
      <c r="Q46" s="59"/>
      <c r="R46" s="71" t="str">
        <f t="shared" si="29"/>
        <v/>
      </c>
      <c r="S46" s="72" t="str">
        <f t="shared" si="30"/>
        <v/>
      </c>
      <c r="T46" s="72" t="str">
        <f t="shared" si="31"/>
        <v/>
      </c>
      <c r="U46" s="72" t="str">
        <f t="shared" si="32"/>
        <v/>
      </c>
      <c r="V46" s="73" t="str">
        <f t="shared" si="33"/>
        <v/>
      </c>
      <c r="W46" s="69"/>
    </row>
    <row r="47" spans="1:23" x14ac:dyDescent="0.25">
      <c r="A47" s="734">
        <v>43</v>
      </c>
      <c r="B47" s="64"/>
      <c r="C47" s="41"/>
      <c r="D47" s="130"/>
      <c r="E47" s="58"/>
      <c r="F47" s="506"/>
      <c r="G47" s="509"/>
      <c r="H47" s="119"/>
      <c r="I47" s="42"/>
      <c r="J47" s="42"/>
      <c r="K47" s="42"/>
      <c r="L47" s="50"/>
      <c r="M47" s="129"/>
      <c r="N47" s="43"/>
      <c r="O47" s="43"/>
      <c r="P47" s="43"/>
      <c r="Q47" s="59"/>
      <c r="R47" s="71" t="str">
        <f t="shared" si="29"/>
        <v/>
      </c>
      <c r="S47" s="72" t="str">
        <f t="shared" si="30"/>
        <v/>
      </c>
      <c r="T47" s="72" t="str">
        <f t="shared" si="31"/>
        <v/>
      </c>
      <c r="U47" s="72" t="str">
        <f t="shared" si="32"/>
        <v/>
      </c>
      <c r="V47" s="73" t="str">
        <f t="shared" si="33"/>
        <v/>
      </c>
      <c r="W47" s="69"/>
    </row>
    <row r="48" spans="1:23" x14ac:dyDescent="0.25">
      <c r="A48" s="734">
        <v>44</v>
      </c>
      <c r="B48" s="64"/>
      <c r="C48" s="41"/>
      <c r="D48" s="86"/>
      <c r="E48" s="51"/>
      <c r="F48" s="507"/>
      <c r="G48" s="510"/>
      <c r="H48" s="51"/>
      <c r="I48" s="44"/>
      <c r="J48" s="44"/>
      <c r="K48" s="44"/>
      <c r="L48" s="52"/>
      <c r="M48" s="45"/>
      <c r="N48" s="44"/>
      <c r="O48" s="44"/>
      <c r="P48" s="44"/>
      <c r="Q48" s="52"/>
      <c r="R48" s="71" t="str">
        <f t="shared" si="29"/>
        <v/>
      </c>
      <c r="S48" s="72" t="str">
        <f t="shared" si="30"/>
        <v/>
      </c>
      <c r="T48" s="72" t="str">
        <f t="shared" si="31"/>
        <v/>
      </c>
      <c r="U48" s="72" t="str">
        <f t="shared" si="32"/>
        <v/>
      </c>
      <c r="V48" s="73" t="str">
        <f t="shared" si="33"/>
        <v/>
      </c>
      <c r="W48" s="69"/>
    </row>
    <row r="49" spans="1:23" x14ac:dyDescent="0.25">
      <c r="A49" s="734">
        <v>45</v>
      </c>
      <c r="B49" s="51"/>
      <c r="C49" s="41"/>
      <c r="D49" s="86"/>
      <c r="E49" s="51"/>
      <c r="F49" s="507"/>
      <c r="G49" s="510"/>
      <c r="H49" s="51"/>
      <c r="I49" s="44"/>
      <c r="J49" s="44"/>
      <c r="K49" s="44"/>
      <c r="L49" s="52"/>
      <c r="M49" s="45"/>
      <c r="N49" s="44"/>
      <c r="O49" s="44"/>
      <c r="P49" s="44"/>
      <c r="Q49" s="52"/>
      <c r="R49" s="71" t="str">
        <f t="shared" si="29"/>
        <v/>
      </c>
      <c r="S49" s="72" t="str">
        <f t="shared" si="30"/>
        <v/>
      </c>
      <c r="T49" s="72" t="str">
        <f t="shared" si="31"/>
        <v/>
      </c>
      <c r="U49" s="72" t="str">
        <f t="shared" si="32"/>
        <v/>
      </c>
      <c r="V49" s="73" t="str">
        <f t="shared" si="33"/>
        <v/>
      </c>
      <c r="W49" s="69"/>
    </row>
    <row r="50" spans="1:23" x14ac:dyDescent="0.25">
      <c r="A50" s="734">
        <v>46</v>
      </c>
      <c r="B50" s="51"/>
      <c r="C50" s="41"/>
      <c r="D50" s="86"/>
      <c r="E50" s="51"/>
      <c r="F50" s="507"/>
      <c r="G50" s="510"/>
      <c r="H50" s="51"/>
      <c r="I50" s="44"/>
      <c r="J50" s="44"/>
      <c r="K50" s="44"/>
      <c r="L50" s="52"/>
      <c r="M50" s="45"/>
      <c r="N50" s="44"/>
      <c r="O50" s="44"/>
      <c r="P50" s="44"/>
      <c r="Q50" s="52"/>
      <c r="R50" s="71" t="str">
        <f t="shared" si="29"/>
        <v/>
      </c>
      <c r="S50" s="72" t="str">
        <f t="shared" si="30"/>
        <v/>
      </c>
      <c r="T50" s="72" t="str">
        <f t="shared" si="31"/>
        <v/>
      </c>
      <c r="U50" s="72" t="str">
        <f t="shared" si="32"/>
        <v/>
      </c>
      <c r="V50" s="73" t="str">
        <f t="shared" si="33"/>
        <v/>
      </c>
      <c r="W50" s="69"/>
    </row>
    <row r="51" spans="1:23" x14ac:dyDescent="0.25">
      <c r="A51" s="734">
        <v>47</v>
      </c>
      <c r="B51" s="51"/>
      <c r="C51" s="41"/>
      <c r="D51" s="86"/>
      <c r="E51" s="51"/>
      <c r="F51" s="507"/>
      <c r="G51" s="510"/>
      <c r="H51" s="51"/>
      <c r="I51" s="44"/>
      <c r="J51" s="44"/>
      <c r="K51" s="44"/>
      <c r="L51" s="52"/>
      <c r="M51" s="45"/>
      <c r="N51" s="44"/>
      <c r="O51" s="44"/>
      <c r="P51" s="44"/>
      <c r="Q51" s="52"/>
      <c r="R51" s="71" t="str">
        <f t="shared" si="29"/>
        <v/>
      </c>
      <c r="S51" s="72" t="str">
        <f t="shared" si="30"/>
        <v/>
      </c>
      <c r="T51" s="72" t="str">
        <f t="shared" si="31"/>
        <v/>
      </c>
      <c r="U51" s="72" t="str">
        <f t="shared" si="32"/>
        <v/>
      </c>
      <c r="V51" s="73" t="str">
        <f t="shared" si="33"/>
        <v/>
      </c>
      <c r="W51" s="69"/>
    </row>
    <row r="52" spans="1:23" x14ac:dyDescent="0.25">
      <c r="A52" s="734">
        <v>48</v>
      </c>
      <c r="B52" s="51"/>
      <c r="C52" s="41"/>
      <c r="D52" s="86"/>
      <c r="E52" s="51"/>
      <c r="F52" s="507"/>
      <c r="G52" s="510"/>
      <c r="H52" s="51"/>
      <c r="I52" s="44"/>
      <c r="J52" s="44"/>
      <c r="K52" s="44"/>
      <c r="L52" s="52"/>
      <c r="M52" s="45"/>
      <c r="N52" s="44"/>
      <c r="O52" s="44"/>
      <c r="P52" s="44"/>
      <c r="Q52" s="52"/>
      <c r="R52" s="71" t="str">
        <f t="shared" si="29"/>
        <v/>
      </c>
      <c r="S52" s="72" t="str">
        <f t="shared" si="30"/>
        <v/>
      </c>
      <c r="T52" s="72" t="str">
        <f t="shared" si="31"/>
        <v/>
      </c>
      <c r="U52" s="72" t="str">
        <f t="shared" si="32"/>
        <v/>
      </c>
      <c r="V52" s="73" t="str">
        <f t="shared" si="33"/>
        <v/>
      </c>
      <c r="W52" s="69"/>
    </row>
    <row r="53" spans="1:23" x14ac:dyDescent="0.25">
      <c r="A53" s="734">
        <v>49</v>
      </c>
      <c r="B53" s="51"/>
      <c r="C53" s="41"/>
      <c r="D53" s="86"/>
      <c r="E53" s="51"/>
      <c r="F53" s="507"/>
      <c r="G53" s="510"/>
      <c r="H53" s="51"/>
      <c r="I53" s="44"/>
      <c r="J53" s="44"/>
      <c r="K53" s="44"/>
      <c r="L53" s="52"/>
      <c r="M53" s="45"/>
      <c r="N53" s="44"/>
      <c r="O53" s="44"/>
      <c r="P53" s="44"/>
      <c r="Q53" s="52"/>
      <c r="R53" s="71" t="str">
        <f t="shared" si="29"/>
        <v/>
      </c>
      <c r="S53" s="72" t="str">
        <f t="shared" si="30"/>
        <v/>
      </c>
      <c r="T53" s="72" t="str">
        <f t="shared" si="31"/>
        <v/>
      </c>
      <c r="U53" s="72" t="str">
        <f t="shared" si="32"/>
        <v/>
      </c>
      <c r="V53" s="73" t="str">
        <f t="shared" si="33"/>
        <v/>
      </c>
      <c r="W53" s="69"/>
    </row>
    <row r="54" spans="1:23" x14ac:dyDescent="0.25">
      <c r="A54" s="734">
        <v>50</v>
      </c>
      <c r="B54" s="51"/>
      <c r="C54" s="41"/>
      <c r="D54" s="86"/>
      <c r="E54" s="51"/>
      <c r="F54" s="507"/>
      <c r="G54" s="510"/>
      <c r="H54" s="51"/>
      <c r="I54" s="44"/>
      <c r="J54" s="44"/>
      <c r="K54" s="44"/>
      <c r="L54" s="52"/>
      <c r="M54" s="45"/>
      <c r="N54" s="44"/>
      <c r="O54" s="44"/>
      <c r="P54" s="44"/>
      <c r="Q54" s="52"/>
      <c r="R54" s="71" t="str">
        <f t="shared" si="29"/>
        <v/>
      </c>
      <c r="S54" s="72" t="str">
        <f t="shared" si="30"/>
        <v/>
      </c>
      <c r="T54" s="72" t="str">
        <f t="shared" si="31"/>
        <v/>
      </c>
      <c r="U54" s="72" t="str">
        <f t="shared" si="32"/>
        <v/>
      </c>
      <c r="V54" s="73" t="str">
        <f t="shared" si="33"/>
        <v/>
      </c>
      <c r="W54" s="69"/>
    </row>
    <row r="55" spans="1:23" x14ac:dyDescent="0.25">
      <c r="A55" s="734">
        <v>51</v>
      </c>
      <c r="B55" s="51"/>
      <c r="C55" s="41"/>
      <c r="D55" s="86"/>
      <c r="E55" s="51"/>
      <c r="F55" s="507"/>
      <c r="G55" s="510"/>
      <c r="H55" s="51"/>
      <c r="I55" s="44"/>
      <c r="J55" s="44"/>
      <c r="K55" s="44"/>
      <c r="L55" s="52"/>
      <c r="M55" s="45"/>
      <c r="N55" s="44"/>
      <c r="O55" s="44"/>
      <c r="P55" s="44"/>
      <c r="Q55" s="52"/>
      <c r="R55" s="71" t="str">
        <f t="shared" si="29"/>
        <v/>
      </c>
      <c r="S55" s="72" t="str">
        <f t="shared" si="30"/>
        <v/>
      </c>
      <c r="T55" s="72" t="str">
        <f t="shared" si="31"/>
        <v/>
      </c>
      <c r="U55" s="72" t="str">
        <f t="shared" si="32"/>
        <v/>
      </c>
      <c r="V55" s="73" t="str">
        <f t="shared" si="33"/>
        <v/>
      </c>
      <c r="W55" s="69"/>
    </row>
    <row r="56" spans="1:23" x14ac:dyDescent="0.25">
      <c r="A56" s="734">
        <v>52</v>
      </c>
      <c r="B56" s="51"/>
      <c r="C56" s="41"/>
      <c r="D56" s="86"/>
      <c r="E56" s="51"/>
      <c r="F56" s="507"/>
      <c r="G56" s="510"/>
      <c r="H56" s="51"/>
      <c r="I56" s="44"/>
      <c r="J56" s="44"/>
      <c r="K56" s="44"/>
      <c r="L56" s="52"/>
      <c r="M56" s="45"/>
      <c r="N56" s="44"/>
      <c r="O56" s="44"/>
      <c r="P56" s="44"/>
      <c r="Q56" s="52"/>
      <c r="R56" s="71" t="str">
        <f t="shared" si="29"/>
        <v/>
      </c>
      <c r="S56" s="72" t="str">
        <f t="shared" si="30"/>
        <v/>
      </c>
      <c r="T56" s="72" t="str">
        <f t="shared" si="31"/>
        <v/>
      </c>
      <c r="U56" s="72" t="str">
        <f t="shared" si="32"/>
        <v/>
      </c>
      <c r="V56" s="73" t="str">
        <f t="shared" si="33"/>
        <v/>
      </c>
      <c r="W56" s="69"/>
    </row>
    <row r="57" spans="1:23" x14ac:dyDescent="0.25">
      <c r="A57" s="734">
        <v>53</v>
      </c>
      <c r="B57" s="51"/>
      <c r="C57" s="41"/>
      <c r="D57" s="86"/>
      <c r="E57" s="51"/>
      <c r="F57" s="507"/>
      <c r="G57" s="510"/>
      <c r="H57" s="51"/>
      <c r="I57" s="44"/>
      <c r="J57" s="44"/>
      <c r="K57" s="44"/>
      <c r="L57" s="52"/>
      <c r="M57" s="45"/>
      <c r="N57" s="44"/>
      <c r="O57" s="44"/>
      <c r="P57" s="44"/>
      <c r="Q57" s="52"/>
      <c r="R57" s="71" t="str">
        <f t="shared" si="29"/>
        <v/>
      </c>
      <c r="S57" s="72" t="str">
        <f t="shared" si="30"/>
        <v/>
      </c>
      <c r="T57" s="72" t="str">
        <f t="shared" si="31"/>
        <v/>
      </c>
      <c r="U57" s="72" t="str">
        <f t="shared" si="32"/>
        <v/>
      </c>
      <c r="V57" s="73" t="str">
        <f t="shared" si="33"/>
        <v/>
      </c>
      <c r="W57" s="69"/>
    </row>
    <row r="58" spans="1:23" x14ac:dyDescent="0.25">
      <c r="A58" s="734">
        <v>54</v>
      </c>
      <c r="B58" s="51"/>
      <c r="C58" s="41"/>
      <c r="D58" s="86"/>
      <c r="E58" s="51"/>
      <c r="F58" s="507"/>
      <c r="G58" s="510"/>
      <c r="H58" s="51"/>
      <c r="I58" s="44"/>
      <c r="J58" s="44"/>
      <c r="K58" s="44"/>
      <c r="L58" s="52"/>
      <c r="M58" s="45"/>
      <c r="N58" s="44"/>
      <c r="O58" s="44"/>
      <c r="P58" s="44"/>
      <c r="Q58" s="52"/>
      <c r="R58" s="71" t="str">
        <f t="shared" si="29"/>
        <v/>
      </c>
      <c r="S58" s="72" t="str">
        <f t="shared" si="30"/>
        <v/>
      </c>
      <c r="T58" s="72" t="str">
        <f t="shared" si="31"/>
        <v/>
      </c>
      <c r="U58" s="72" t="str">
        <f t="shared" si="32"/>
        <v/>
      </c>
      <c r="V58" s="73" t="str">
        <f t="shared" si="33"/>
        <v/>
      </c>
      <c r="W58" s="69"/>
    </row>
    <row r="59" spans="1:23" x14ac:dyDescent="0.25">
      <c r="A59" s="734">
        <v>55</v>
      </c>
      <c r="B59" s="51"/>
      <c r="C59" s="41"/>
      <c r="D59" s="86"/>
      <c r="E59" s="51"/>
      <c r="F59" s="507"/>
      <c r="G59" s="510"/>
      <c r="H59" s="51"/>
      <c r="I59" s="44"/>
      <c r="J59" s="44"/>
      <c r="K59" s="44"/>
      <c r="L59" s="52"/>
      <c r="M59" s="45"/>
      <c r="N59" s="44"/>
      <c r="O59" s="44"/>
      <c r="P59" s="44"/>
      <c r="Q59" s="52"/>
      <c r="R59" s="71" t="str">
        <f t="shared" si="29"/>
        <v/>
      </c>
      <c r="S59" s="72" t="str">
        <f t="shared" si="30"/>
        <v/>
      </c>
      <c r="T59" s="72" t="str">
        <f t="shared" si="31"/>
        <v/>
      </c>
      <c r="U59" s="72" t="str">
        <f t="shared" si="32"/>
        <v/>
      </c>
      <c r="V59" s="73" t="str">
        <f t="shared" si="33"/>
        <v/>
      </c>
      <c r="W59" s="69"/>
    </row>
    <row r="60" spans="1:23" x14ac:dyDescent="0.25">
      <c r="A60" s="734">
        <v>56</v>
      </c>
      <c r="B60" s="51"/>
      <c r="C60" s="41"/>
      <c r="D60" s="86"/>
      <c r="E60" s="51"/>
      <c r="F60" s="507"/>
      <c r="G60" s="510"/>
      <c r="H60" s="51"/>
      <c r="I60" s="44"/>
      <c r="J60" s="44"/>
      <c r="K60" s="44"/>
      <c r="L60" s="52"/>
      <c r="M60" s="45"/>
      <c r="N60" s="44"/>
      <c r="O60" s="44"/>
      <c r="P60" s="44"/>
      <c r="Q60" s="52"/>
      <c r="R60" s="71" t="str">
        <f t="shared" si="29"/>
        <v/>
      </c>
      <c r="S60" s="72" t="str">
        <f t="shared" si="30"/>
        <v/>
      </c>
      <c r="T60" s="72" t="str">
        <f t="shared" si="31"/>
        <v/>
      </c>
      <c r="U60" s="72" t="str">
        <f t="shared" si="32"/>
        <v/>
      </c>
      <c r="V60" s="73" t="str">
        <f t="shared" si="33"/>
        <v/>
      </c>
      <c r="W60" s="69"/>
    </row>
    <row r="61" spans="1:23" x14ac:dyDescent="0.25">
      <c r="A61" s="734">
        <v>57</v>
      </c>
      <c r="B61" s="51"/>
      <c r="C61" s="41"/>
      <c r="D61" s="86"/>
      <c r="E61" s="51"/>
      <c r="F61" s="507"/>
      <c r="G61" s="510"/>
      <c r="H61" s="51"/>
      <c r="I61" s="44"/>
      <c r="J61" s="44"/>
      <c r="K61" s="44"/>
      <c r="L61" s="52"/>
      <c r="M61" s="45"/>
      <c r="N61" s="44"/>
      <c r="O61" s="44"/>
      <c r="P61" s="44"/>
      <c r="Q61" s="52"/>
      <c r="R61" s="71" t="str">
        <f t="shared" si="29"/>
        <v/>
      </c>
      <c r="S61" s="72" t="str">
        <f t="shared" si="30"/>
        <v/>
      </c>
      <c r="T61" s="72" t="str">
        <f t="shared" si="31"/>
        <v/>
      </c>
      <c r="U61" s="72" t="str">
        <f t="shared" si="32"/>
        <v/>
      </c>
      <c r="V61" s="73" t="str">
        <f t="shared" si="33"/>
        <v/>
      </c>
      <c r="W61" s="69"/>
    </row>
    <row r="62" spans="1:23" x14ac:dyDescent="0.25">
      <c r="A62" s="734">
        <v>58</v>
      </c>
      <c r="B62" s="51"/>
      <c r="C62" s="41"/>
      <c r="D62" s="86"/>
      <c r="E62" s="51"/>
      <c r="F62" s="507"/>
      <c r="G62" s="510"/>
      <c r="H62" s="51"/>
      <c r="I62" s="44"/>
      <c r="J62" s="44"/>
      <c r="K62" s="44"/>
      <c r="L62" s="52"/>
      <c r="M62" s="45"/>
      <c r="N62" s="44"/>
      <c r="O62" s="44"/>
      <c r="P62" s="44"/>
      <c r="Q62" s="52"/>
      <c r="R62" s="71" t="str">
        <f t="shared" si="29"/>
        <v/>
      </c>
      <c r="S62" s="72" t="str">
        <f t="shared" si="30"/>
        <v/>
      </c>
      <c r="T62" s="72" t="str">
        <f t="shared" si="31"/>
        <v/>
      </c>
      <c r="U62" s="72" t="str">
        <f t="shared" si="32"/>
        <v/>
      </c>
      <c r="V62" s="73" t="str">
        <f t="shared" si="33"/>
        <v/>
      </c>
      <c r="W62" s="69"/>
    </row>
    <row r="63" spans="1:23" x14ac:dyDescent="0.25">
      <c r="A63" s="734">
        <v>59</v>
      </c>
      <c r="B63" s="51"/>
      <c r="C63" s="41"/>
      <c r="D63" s="86"/>
      <c r="E63" s="51"/>
      <c r="F63" s="507"/>
      <c r="G63" s="510"/>
      <c r="H63" s="51"/>
      <c r="I63" s="44"/>
      <c r="J63" s="44"/>
      <c r="K63" s="44"/>
      <c r="L63" s="52"/>
      <c r="M63" s="45"/>
      <c r="N63" s="44"/>
      <c r="O63" s="44"/>
      <c r="P63" s="44"/>
      <c r="Q63" s="52"/>
      <c r="R63" s="71" t="str">
        <f t="shared" si="29"/>
        <v/>
      </c>
      <c r="S63" s="72" t="str">
        <f t="shared" si="30"/>
        <v/>
      </c>
      <c r="T63" s="72" t="str">
        <f t="shared" si="31"/>
        <v/>
      </c>
      <c r="U63" s="72" t="str">
        <f t="shared" si="32"/>
        <v/>
      </c>
      <c r="V63" s="73" t="str">
        <f t="shared" si="33"/>
        <v/>
      </c>
      <c r="W63" s="69"/>
    </row>
    <row r="64" spans="1:23" x14ac:dyDescent="0.25">
      <c r="A64" s="734">
        <v>60</v>
      </c>
      <c r="B64" s="51"/>
      <c r="C64" s="41"/>
      <c r="D64" s="86"/>
      <c r="E64" s="51"/>
      <c r="F64" s="507"/>
      <c r="G64" s="510"/>
      <c r="H64" s="51"/>
      <c r="I64" s="44"/>
      <c r="J64" s="44"/>
      <c r="K64" s="44"/>
      <c r="L64" s="52"/>
      <c r="M64" s="45"/>
      <c r="N64" s="44"/>
      <c r="O64" s="44"/>
      <c r="P64" s="44"/>
      <c r="Q64" s="52"/>
      <c r="R64" s="71" t="str">
        <f t="shared" si="29"/>
        <v/>
      </c>
      <c r="S64" s="72" t="str">
        <f t="shared" si="30"/>
        <v/>
      </c>
      <c r="T64" s="72" t="str">
        <f t="shared" si="31"/>
        <v/>
      </c>
      <c r="U64" s="72" t="str">
        <f t="shared" si="32"/>
        <v/>
      </c>
      <c r="V64" s="73" t="str">
        <f t="shared" si="33"/>
        <v/>
      </c>
      <c r="W64" s="69"/>
    </row>
    <row r="65" spans="1:23" x14ac:dyDescent="0.25">
      <c r="A65" s="734">
        <v>61</v>
      </c>
      <c r="B65" s="51"/>
      <c r="C65" s="41"/>
      <c r="D65" s="86"/>
      <c r="E65" s="51"/>
      <c r="F65" s="507"/>
      <c r="G65" s="510"/>
      <c r="H65" s="51"/>
      <c r="I65" s="44"/>
      <c r="J65" s="44"/>
      <c r="K65" s="44"/>
      <c r="L65" s="52"/>
      <c r="M65" s="45"/>
      <c r="N65" s="44"/>
      <c r="O65" s="44"/>
      <c r="P65" s="44"/>
      <c r="Q65" s="52"/>
      <c r="R65" s="71" t="str">
        <f t="shared" si="29"/>
        <v/>
      </c>
      <c r="S65" s="72" t="str">
        <f t="shared" si="30"/>
        <v/>
      </c>
      <c r="T65" s="72" t="str">
        <f t="shared" si="31"/>
        <v/>
      </c>
      <c r="U65" s="72" t="str">
        <f t="shared" si="32"/>
        <v/>
      </c>
      <c r="V65" s="73" t="str">
        <f t="shared" si="33"/>
        <v/>
      </c>
      <c r="W65" s="69"/>
    </row>
    <row r="66" spans="1:23" x14ac:dyDescent="0.25">
      <c r="A66" s="734">
        <v>62</v>
      </c>
      <c r="B66" s="51"/>
      <c r="C66" s="41"/>
      <c r="D66" s="86"/>
      <c r="E66" s="51"/>
      <c r="F66" s="507"/>
      <c r="G66" s="510"/>
      <c r="H66" s="51"/>
      <c r="I66" s="44"/>
      <c r="J66" s="44"/>
      <c r="K66" s="44"/>
      <c r="L66" s="52"/>
      <c r="M66" s="45"/>
      <c r="N66" s="44"/>
      <c r="O66" s="44"/>
      <c r="P66" s="44"/>
      <c r="Q66" s="52"/>
      <c r="R66" s="71" t="str">
        <f t="shared" si="29"/>
        <v/>
      </c>
      <c r="S66" s="72" t="str">
        <f t="shared" si="30"/>
        <v/>
      </c>
      <c r="T66" s="72" t="str">
        <f t="shared" si="31"/>
        <v/>
      </c>
      <c r="U66" s="72" t="str">
        <f t="shared" si="32"/>
        <v/>
      </c>
      <c r="V66" s="73" t="str">
        <f t="shared" si="33"/>
        <v/>
      </c>
      <c r="W66" s="69"/>
    </row>
    <row r="67" spans="1:23" x14ac:dyDescent="0.25">
      <c r="A67" s="734">
        <v>63</v>
      </c>
      <c r="B67" s="64"/>
      <c r="C67" s="41"/>
      <c r="D67" s="130"/>
      <c r="E67" s="58"/>
      <c r="F67" s="506"/>
      <c r="G67" s="509"/>
      <c r="H67" s="119"/>
      <c r="I67" s="42"/>
      <c r="J67" s="42"/>
      <c r="K67" s="42"/>
      <c r="L67" s="50"/>
      <c r="M67" s="129"/>
      <c r="N67" s="43"/>
      <c r="O67" s="43"/>
      <c r="P67" s="43"/>
      <c r="Q67" s="59"/>
      <c r="R67" s="71" t="str">
        <f t="shared" si="24"/>
        <v/>
      </c>
      <c r="S67" s="72" t="str">
        <f t="shared" si="25"/>
        <v/>
      </c>
      <c r="T67" s="72" t="str">
        <f t="shared" si="26"/>
        <v/>
      </c>
      <c r="U67" s="72" t="str">
        <f t="shared" si="27"/>
        <v/>
      </c>
      <c r="V67" s="73" t="str">
        <f t="shared" si="28"/>
        <v/>
      </c>
      <c r="W67" s="69"/>
    </row>
    <row r="68" spans="1:23" x14ac:dyDescent="0.25">
      <c r="A68" s="734">
        <v>64</v>
      </c>
      <c r="B68" s="64"/>
      <c r="C68" s="41"/>
      <c r="D68" s="130"/>
      <c r="E68" s="58"/>
      <c r="F68" s="506"/>
      <c r="G68" s="509"/>
      <c r="H68" s="119"/>
      <c r="I68" s="42"/>
      <c r="J68" s="42"/>
      <c r="K68" s="42"/>
      <c r="L68" s="50"/>
      <c r="M68" s="129"/>
      <c r="N68" s="43"/>
      <c r="O68" s="43"/>
      <c r="P68" s="43"/>
      <c r="Q68" s="59"/>
      <c r="R68" s="71" t="str">
        <f t="shared" si="24"/>
        <v/>
      </c>
      <c r="S68" s="72" t="str">
        <f t="shared" si="25"/>
        <v/>
      </c>
      <c r="T68" s="72" t="str">
        <f t="shared" si="26"/>
        <v/>
      </c>
      <c r="U68" s="72" t="str">
        <f t="shared" si="27"/>
        <v/>
      </c>
      <c r="V68" s="73" t="str">
        <f t="shared" si="28"/>
        <v/>
      </c>
      <c r="W68" s="69"/>
    </row>
    <row r="69" spans="1:23" x14ac:dyDescent="0.25">
      <c r="A69" s="734">
        <v>65</v>
      </c>
      <c r="B69" s="64"/>
      <c r="C69" s="41"/>
      <c r="D69" s="130"/>
      <c r="E69" s="58"/>
      <c r="F69" s="506"/>
      <c r="G69" s="509"/>
      <c r="H69" s="119"/>
      <c r="I69" s="42"/>
      <c r="J69" s="42"/>
      <c r="K69" s="42"/>
      <c r="L69" s="50"/>
      <c r="M69" s="129"/>
      <c r="N69" s="43"/>
      <c r="O69" s="43"/>
      <c r="P69" s="43"/>
      <c r="Q69" s="59"/>
      <c r="R69" s="71" t="str">
        <f t="shared" si="24"/>
        <v/>
      </c>
      <c r="S69" s="72" t="str">
        <f t="shared" si="25"/>
        <v/>
      </c>
      <c r="T69" s="72" t="str">
        <f t="shared" si="26"/>
        <v/>
      </c>
      <c r="U69" s="72" t="str">
        <f t="shared" si="27"/>
        <v/>
      </c>
      <c r="V69" s="73" t="str">
        <f t="shared" si="28"/>
        <v/>
      </c>
      <c r="W69" s="69"/>
    </row>
    <row r="70" spans="1:23" x14ac:dyDescent="0.25">
      <c r="A70" s="734">
        <v>66</v>
      </c>
      <c r="B70" s="64"/>
      <c r="C70" s="41"/>
      <c r="D70" s="130"/>
      <c r="E70" s="58"/>
      <c r="F70" s="506"/>
      <c r="G70" s="509"/>
      <c r="H70" s="119"/>
      <c r="I70" s="42"/>
      <c r="J70" s="42"/>
      <c r="K70" s="42"/>
      <c r="L70" s="50"/>
      <c r="M70" s="129"/>
      <c r="N70" s="43"/>
      <c r="O70" s="43"/>
      <c r="P70" s="43"/>
      <c r="Q70" s="59"/>
      <c r="R70" s="71" t="str">
        <f t="shared" si="24"/>
        <v/>
      </c>
      <c r="S70" s="72" t="str">
        <f t="shared" si="25"/>
        <v/>
      </c>
      <c r="T70" s="72" t="str">
        <f t="shared" si="26"/>
        <v/>
      </c>
      <c r="U70" s="72" t="str">
        <f t="shared" si="27"/>
        <v/>
      </c>
      <c r="V70" s="73" t="str">
        <f t="shared" si="28"/>
        <v/>
      </c>
      <c r="W70" s="69"/>
    </row>
    <row r="71" spans="1:23" x14ac:dyDescent="0.25">
      <c r="A71" s="734">
        <v>67</v>
      </c>
      <c r="B71" s="64"/>
      <c r="C71" s="41"/>
      <c r="D71" s="130"/>
      <c r="E71" s="58"/>
      <c r="F71" s="506"/>
      <c r="G71" s="509"/>
      <c r="H71" s="119"/>
      <c r="I71" s="42"/>
      <c r="J71" s="42"/>
      <c r="K71" s="42"/>
      <c r="L71" s="50"/>
      <c r="M71" s="129"/>
      <c r="N71" s="43"/>
      <c r="O71" s="43"/>
      <c r="P71" s="43"/>
      <c r="Q71" s="59"/>
      <c r="R71" s="71" t="str">
        <f t="shared" si="24"/>
        <v/>
      </c>
      <c r="S71" s="72" t="str">
        <f t="shared" si="25"/>
        <v/>
      </c>
      <c r="T71" s="72" t="str">
        <f t="shared" si="26"/>
        <v/>
      </c>
      <c r="U71" s="72" t="str">
        <f t="shared" si="27"/>
        <v/>
      </c>
      <c r="V71" s="73" t="str">
        <f t="shared" si="28"/>
        <v/>
      </c>
      <c r="W71" s="69"/>
    </row>
    <row r="72" spans="1:23" x14ac:dyDescent="0.25">
      <c r="A72" s="734">
        <v>68</v>
      </c>
      <c r="B72" s="64"/>
      <c r="C72" s="41"/>
      <c r="D72" s="130"/>
      <c r="E72" s="58"/>
      <c r="F72" s="506"/>
      <c r="G72" s="509"/>
      <c r="H72" s="119"/>
      <c r="I72" s="42"/>
      <c r="J72" s="42"/>
      <c r="K72" s="42"/>
      <c r="L72" s="50"/>
      <c r="M72" s="129"/>
      <c r="N72" s="43"/>
      <c r="O72" s="43"/>
      <c r="P72" s="43"/>
      <c r="Q72" s="59"/>
      <c r="R72" s="71" t="str">
        <f t="shared" si="24"/>
        <v/>
      </c>
      <c r="S72" s="72" t="str">
        <f t="shared" si="25"/>
        <v/>
      </c>
      <c r="T72" s="72" t="str">
        <f t="shared" si="26"/>
        <v/>
      </c>
      <c r="U72" s="72" t="str">
        <f t="shared" si="27"/>
        <v/>
      </c>
      <c r="V72" s="73" t="str">
        <f t="shared" si="28"/>
        <v/>
      </c>
      <c r="W72" s="69"/>
    </row>
    <row r="73" spans="1:23" x14ac:dyDescent="0.25">
      <c r="A73" s="734">
        <v>69</v>
      </c>
      <c r="B73" s="64"/>
      <c r="C73" s="41"/>
      <c r="D73" s="86"/>
      <c r="E73" s="51"/>
      <c r="F73" s="507"/>
      <c r="G73" s="510"/>
      <c r="H73" s="51"/>
      <c r="I73" s="44"/>
      <c r="J73" s="44"/>
      <c r="K73" s="44"/>
      <c r="L73" s="52"/>
      <c r="M73" s="45"/>
      <c r="N73" s="44"/>
      <c r="O73" s="44"/>
      <c r="P73" s="44"/>
      <c r="Q73" s="52"/>
      <c r="R73" s="71" t="str">
        <f t="shared" si="24"/>
        <v/>
      </c>
      <c r="S73" s="72" t="str">
        <f t="shared" si="25"/>
        <v/>
      </c>
      <c r="T73" s="72" t="str">
        <f t="shared" si="26"/>
        <v/>
      </c>
      <c r="U73" s="72" t="str">
        <f t="shared" si="27"/>
        <v/>
      </c>
      <c r="V73" s="73" t="str">
        <f t="shared" si="28"/>
        <v/>
      </c>
      <c r="W73" s="69"/>
    </row>
    <row r="74" spans="1:23" x14ac:dyDescent="0.25">
      <c r="A74" s="734">
        <v>70</v>
      </c>
      <c r="B74" s="51"/>
      <c r="C74" s="41"/>
      <c r="D74" s="86"/>
      <c r="E74" s="51"/>
      <c r="F74" s="507"/>
      <c r="G74" s="510"/>
      <c r="H74" s="51"/>
      <c r="I74" s="44"/>
      <c r="J74" s="44"/>
      <c r="K74" s="44"/>
      <c r="L74" s="52"/>
      <c r="M74" s="45"/>
      <c r="N74" s="44"/>
      <c r="O74" s="44"/>
      <c r="P74" s="44"/>
      <c r="Q74" s="52"/>
      <c r="R74" s="71" t="str">
        <f t="shared" si="24"/>
        <v/>
      </c>
      <c r="S74" s="72" t="str">
        <f t="shared" si="25"/>
        <v/>
      </c>
      <c r="T74" s="72" t="str">
        <f t="shared" si="26"/>
        <v/>
      </c>
      <c r="U74" s="72" t="str">
        <f t="shared" si="27"/>
        <v/>
      </c>
      <c r="V74" s="73" t="str">
        <f t="shared" si="28"/>
        <v/>
      </c>
      <c r="W74" s="69"/>
    </row>
    <row r="75" spans="1:23" x14ac:dyDescent="0.25">
      <c r="A75" s="734">
        <v>71</v>
      </c>
      <c r="B75" s="51"/>
      <c r="C75" s="41"/>
      <c r="D75" s="86"/>
      <c r="E75" s="51"/>
      <c r="F75" s="507"/>
      <c r="G75" s="510"/>
      <c r="H75" s="51"/>
      <c r="I75" s="44"/>
      <c r="J75" s="44"/>
      <c r="K75" s="44"/>
      <c r="L75" s="52"/>
      <c r="M75" s="45"/>
      <c r="N75" s="44"/>
      <c r="O75" s="44"/>
      <c r="P75" s="44"/>
      <c r="Q75" s="52"/>
      <c r="R75" s="71" t="str">
        <f t="shared" si="24"/>
        <v/>
      </c>
      <c r="S75" s="72" t="str">
        <f t="shared" si="25"/>
        <v/>
      </c>
      <c r="T75" s="72" t="str">
        <f t="shared" si="26"/>
        <v/>
      </c>
      <c r="U75" s="72" t="str">
        <f t="shared" si="27"/>
        <v/>
      </c>
      <c r="V75" s="73" t="str">
        <f t="shared" si="28"/>
        <v/>
      </c>
      <c r="W75" s="69"/>
    </row>
    <row r="76" spans="1:23" x14ac:dyDescent="0.25">
      <c r="A76" s="734">
        <v>72</v>
      </c>
      <c r="B76" s="51"/>
      <c r="C76" s="41"/>
      <c r="D76" s="86"/>
      <c r="E76" s="51"/>
      <c r="F76" s="507"/>
      <c r="G76" s="510"/>
      <c r="H76" s="51"/>
      <c r="I76" s="44"/>
      <c r="J76" s="44"/>
      <c r="K76" s="44"/>
      <c r="L76" s="52"/>
      <c r="M76" s="45"/>
      <c r="N76" s="44"/>
      <c r="O76" s="44"/>
      <c r="P76" s="44"/>
      <c r="Q76" s="52"/>
      <c r="R76" s="71" t="str">
        <f t="shared" si="24"/>
        <v/>
      </c>
      <c r="S76" s="72" t="str">
        <f t="shared" si="25"/>
        <v/>
      </c>
      <c r="T76" s="72" t="str">
        <f t="shared" si="26"/>
        <v/>
      </c>
      <c r="U76" s="72" t="str">
        <f t="shared" si="27"/>
        <v/>
      </c>
      <c r="V76" s="73" t="str">
        <f t="shared" si="28"/>
        <v/>
      </c>
      <c r="W76" s="69"/>
    </row>
    <row r="77" spans="1:23" x14ac:dyDescent="0.25">
      <c r="A77" s="734">
        <v>73</v>
      </c>
      <c r="B77" s="51"/>
      <c r="C77" s="41"/>
      <c r="D77" s="86"/>
      <c r="E77" s="51"/>
      <c r="F77" s="507"/>
      <c r="G77" s="510"/>
      <c r="H77" s="51"/>
      <c r="I77" s="44"/>
      <c r="J77" s="44"/>
      <c r="K77" s="44"/>
      <c r="L77" s="52"/>
      <c r="M77" s="45"/>
      <c r="N77" s="44"/>
      <c r="O77" s="44"/>
      <c r="P77" s="44"/>
      <c r="Q77" s="52"/>
      <c r="R77" s="71" t="str">
        <f t="shared" si="24"/>
        <v/>
      </c>
      <c r="S77" s="72" t="str">
        <f t="shared" si="25"/>
        <v/>
      </c>
      <c r="T77" s="72" t="str">
        <f t="shared" si="26"/>
        <v/>
      </c>
      <c r="U77" s="72" t="str">
        <f t="shared" si="27"/>
        <v/>
      </c>
      <c r="V77" s="73" t="str">
        <f t="shared" si="28"/>
        <v/>
      </c>
      <c r="W77" s="69"/>
    </row>
    <row r="78" spans="1:23" x14ac:dyDescent="0.25">
      <c r="A78" s="734">
        <v>74</v>
      </c>
      <c r="B78" s="51"/>
      <c r="C78" s="41"/>
      <c r="D78" s="86"/>
      <c r="E78" s="51"/>
      <c r="F78" s="507"/>
      <c r="G78" s="510"/>
      <c r="H78" s="51"/>
      <c r="I78" s="44"/>
      <c r="J78" s="44"/>
      <c r="K78" s="44"/>
      <c r="L78" s="52"/>
      <c r="M78" s="45"/>
      <c r="N78" s="44"/>
      <c r="O78" s="44"/>
      <c r="P78" s="44"/>
      <c r="Q78" s="52"/>
      <c r="R78" s="71" t="str">
        <f t="shared" si="24"/>
        <v/>
      </c>
      <c r="S78" s="72" t="str">
        <f t="shared" si="25"/>
        <v/>
      </c>
      <c r="T78" s="72" t="str">
        <f t="shared" si="26"/>
        <v/>
      </c>
      <c r="U78" s="72" t="str">
        <f t="shared" si="27"/>
        <v/>
      </c>
      <c r="V78" s="73" t="str">
        <f t="shared" si="28"/>
        <v/>
      </c>
      <c r="W78" s="69"/>
    </row>
    <row r="79" spans="1:23" x14ac:dyDescent="0.25">
      <c r="A79" s="734">
        <v>75</v>
      </c>
      <c r="B79" s="51"/>
      <c r="C79" s="41"/>
      <c r="D79" s="86"/>
      <c r="E79" s="51"/>
      <c r="F79" s="507"/>
      <c r="G79" s="510"/>
      <c r="H79" s="51"/>
      <c r="I79" s="44"/>
      <c r="J79" s="44"/>
      <c r="K79" s="44"/>
      <c r="L79" s="52"/>
      <c r="M79" s="45"/>
      <c r="N79" s="44"/>
      <c r="O79" s="44"/>
      <c r="P79" s="44"/>
      <c r="Q79" s="52"/>
      <c r="R79" s="71" t="str">
        <f t="shared" si="24"/>
        <v/>
      </c>
      <c r="S79" s="72" t="str">
        <f t="shared" si="25"/>
        <v/>
      </c>
      <c r="T79" s="72" t="str">
        <f t="shared" si="26"/>
        <v/>
      </c>
      <c r="U79" s="72" t="str">
        <f t="shared" si="27"/>
        <v/>
      </c>
      <c r="V79" s="73" t="str">
        <f t="shared" si="28"/>
        <v/>
      </c>
      <c r="W79" s="69"/>
    </row>
    <row r="80" spans="1:23" x14ac:dyDescent="0.25">
      <c r="A80" s="734">
        <v>76</v>
      </c>
      <c r="B80" s="51"/>
      <c r="C80" s="41"/>
      <c r="D80" s="86"/>
      <c r="E80" s="51"/>
      <c r="F80" s="507"/>
      <c r="G80" s="510"/>
      <c r="H80" s="51"/>
      <c r="I80" s="44"/>
      <c r="J80" s="44"/>
      <c r="K80" s="44"/>
      <c r="L80" s="52"/>
      <c r="M80" s="45"/>
      <c r="N80" s="44"/>
      <c r="O80" s="44"/>
      <c r="P80" s="44"/>
      <c r="Q80" s="52"/>
      <c r="R80" s="71" t="str">
        <f t="shared" si="24"/>
        <v/>
      </c>
      <c r="S80" s="72" t="str">
        <f t="shared" si="25"/>
        <v/>
      </c>
      <c r="T80" s="72" t="str">
        <f t="shared" si="26"/>
        <v/>
      </c>
      <c r="U80" s="72" t="str">
        <f t="shared" si="27"/>
        <v/>
      </c>
      <c r="V80" s="73" t="str">
        <f t="shared" si="28"/>
        <v/>
      </c>
      <c r="W80" s="69"/>
    </row>
    <row r="81" spans="1:23" x14ac:dyDescent="0.25">
      <c r="A81" s="734">
        <v>77</v>
      </c>
      <c r="B81" s="51"/>
      <c r="C81" s="41"/>
      <c r="D81" s="86"/>
      <c r="E81" s="51"/>
      <c r="F81" s="507"/>
      <c r="G81" s="510"/>
      <c r="H81" s="51"/>
      <c r="I81" s="44"/>
      <c r="J81" s="44"/>
      <c r="K81" s="44"/>
      <c r="L81" s="52"/>
      <c r="M81" s="45"/>
      <c r="N81" s="44"/>
      <c r="O81" s="44"/>
      <c r="P81" s="44"/>
      <c r="Q81" s="52"/>
      <c r="R81" s="71" t="str">
        <f t="shared" si="24"/>
        <v/>
      </c>
      <c r="S81" s="72" t="str">
        <f t="shared" si="25"/>
        <v/>
      </c>
      <c r="T81" s="72" t="str">
        <f t="shared" si="26"/>
        <v/>
      </c>
      <c r="U81" s="72" t="str">
        <f t="shared" si="27"/>
        <v/>
      </c>
      <c r="V81" s="73" t="str">
        <f t="shared" si="28"/>
        <v/>
      </c>
      <c r="W81" s="69"/>
    </row>
    <row r="82" spans="1:23" x14ac:dyDescent="0.25">
      <c r="A82" s="734">
        <v>78</v>
      </c>
      <c r="B82" s="51"/>
      <c r="C82" s="41"/>
      <c r="D82" s="86"/>
      <c r="E82" s="51"/>
      <c r="F82" s="507"/>
      <c r="G82" s="510"/>
      <c r="H82" s="51"/>
      <c r="I82" s="44"/>
      <c r="J82" s="44"/>
      <c r="K82" s="44"/>
      <c r="L82" s="52"/>
      <c r="M82" s="45"/>
      <c r="N82" s="44"/>
      <c r="O82" s="44"/>
      <c r="P82" s="44"/>
      <c r="Q82" s="52"/>
      <c r="R82" s="71" t="str">
        <f t="shared" si="24"/>
        <v/>
      </c>
      <c r="S82" s="72" t="str">
        <f t="shared" si="25"/>
        <v/>
      </c>
      <c r="T82" s="72" t="str">
        <f t="shared" si="26"/>
        <v/>
      </c>
      <c r="U82" s="72" t="str">
        <f t="shared" si="27"/>
        <v/>
      </c>
      <c r="V82" s="73" t="str">
        <f t="shared" si="28"/>
        <v/>
      </c>
      <c r="W82" s="69"/>
    </row>
    <row r="83" spans="1:23" x14ac:dyDescent="0.25">
      <c r="A83" s="734">
        <v>79</v>
      </c>
      <c r="B83" s="51"/>
      <c r="C83" s="41"/>
      <c r="D83" s="86"/>
      <c r="E83" s="51"/>
      <c r="F83" s="507"/>
      <c r="G83" s="510"/>
      <c r="H83" s="51"/>
      <c r="I83" s="44"/>
      <c r="J83" s="44"/>
      <c r="K83" s="44"/>
      <c r="L83" s="52"/>
      <c r="M83" s="45"/>
      <c r="N83" s="44"/>
      <c r="O83" s="44"/>
      <c r="P83" s="44"/>
      <c r="Q83" s="52"/>
      <c r="R83" s="71" t="str">
        <f t="shared" si="24"/>
        <v/>
      </c>
      <c r="S83" s="72" t="str">
        <f t="shared" si="25"/>
        <v/>
      </c>
      <c r="T83" s="72" t="str">
        <f t="shared" si="26"/>
        <v/>
      </c>
      <c r="U83" s="72" t="str">
        <f t="shared" si="27"/>
        <v/>
      </c>
      <c r="V83" s="73" t="str">
        <f t="shared" si="28"/>
        <v/>
      </c>
      <c r="W83" s="69"/>
    </row>
    <row r="84" spans="1:23" x14ac:dyDescent="0.25">
      <c r="A84" s="734">
        <v>80</v>
      </c>
      <c r="B84" s="51"/>
      <c r="C84" s="41"/>
      <c r="D84" s="86"/>
      <c r="E84" s="51"/>
      <c r="F84" s="507"/>
      <c r="G84" s="510"/>
      <c r="H84" s="51"/>
      <c r="I84" s="44"/>
      <c r="J84" s="44"/>
      <c r="K84" s="44"/>
      <c r="L84" s="52"/>
      <c r="M84" s="45"/>
      <c r="N84" s="44"/>
      <c r="O84" s="44"/>
      <c r="P84" s="44"/>
      <c r="Q84" s="52"/>
      <c r="R84" s="71" t="str">
        <f t="shared" si="24"/>
        <v/>
      </c>
      <c r="S84" s="72" t="str">
        <f t="shared" si="25"/>
        <v/>
      </c>
      <c r="T84" s="72" t="str">
        <f t="shared" si="26"/>
        <v/>
      </c>
      <c r="U84" s="72" t="str">
        <f t="shared" si="27"/>
        <v/>
      </c>
      <c r="V84" s="73" t="str">
        <f t="shared" si="28"/>
        <v/>
      </c>
      <c r="W84" s="69"/>
    </row>
    <row r="85" spans="1:23" x14ac:dyDescent="0.25">
      <c r="A85" s="734">
        <v>81</v>
      </c>
      <c r="B85" s="51"/>
      <c r="C85" s="41"/>
      <c r="D85" s="86"/>
      <c r="E85" s="51"/>
      <c r="F85" s="507"/>
      <c r="G85" s="510"/>
      <c r="H85" s="51"/>
      <c r="I85" s="44"/>
      <c r="J85" s="44"/>
      <c r="K85" s="44"/>
      <c r="L85" s="52"/>
      <c r="M85" s="45"/>
      <c r="N85" s="44"/>
      <c r="O85" s="44"/>
      <c r="P85" s="44"/>
      <c r="Q85" s="52"/>
      <c r="R85" s="71" t="str">
        <f t="shared" si="24"/>
        <v/>
      </c>
      <c r="S85" s="72" t="str">
        <f t="shared" si="25"/>
        <v/>
      </c>
      <c r="T85" s="72" t="str">
        <f t="shared" si="26"/>
        <v/>
      </c>
      <c r="U85" s="72" t="str">
        <f t="shared" si="27"/>
        <v/>
      </c>
      <c r="V85" s="73" t="str">
        <f t="shared" si="28"/>
        <v/>
      </c>
      <c r="W85" s="69"/>
    </row>
    <row r="86" spans="1:23" x14ac:dyDescent="0.25">
      <c r="A86" s="734">
        <v>82</v>
      </c>
      <c r="B86" s="51"/>
      <c r="C86" s="41"/>
      <c r="D86" s="86"/>
      <c r="E86" s="51"/>
      <c r="F86" s="507"/>
      <c r="G86" s="510"/>
      <c r="H86" s="51"/>
      <c r="I86" s="44"/>
      <c r="J86" s="44"/>
      <c r="K86" s="44"/>
      <c r="L86" s="52"/>
      <c r="M86" s="45"/>
      <c r="N86" s="44"/>
      <c r="O86" s="44"/>
      <c r="P86" s="44"/>
      <c r="Q86" s="52"/>
      <c r="R86" s="71" t="str">
        <f t="shared" si="24"/>
        <v/>
      </c>
      <c r="S86" s="72" t="str">
        <f t="shared" si="25"/>
        <v/>
      </c>
      <c r="T86" s="72" t="str">
        <f t="shared" si="26"/>
        <v/>
      </c>
      <c r="U86" s="72" t="str">
        <f t="shared" si="27"/>
        <v/>
      </c>
      <c r="V86" s="73" t="str">
        <f t="shared" si="28"/>
        <v/>
      </c>
      <c r="W86" s="69"/>
    </row>
    <row r="87" spans="1:23" x14ac:dyDescent="0.25">
      <c r="A87" s="734">
        <v>83</v>
      </c>
      <c r="B87" s="51"/>
      <c r="C87" s="41"/>
      <c r="D87" s="86"/>
      <c r="E87" s="51"/>
      <c r="F87" s="507"/>
      <c r="G87" s="510"/>
      <c r="H87" s="51"/>
      <c r="I87" s="44"/>
      <c r="J87" s="44"/>
      <c r="K87" s="44"/>
      <c r="L87" s="52"/>
      <c r="M87" s="45"/>
      <c r="N87" s="44"/>
      <c r="O87" s="44"/>
      <c r="P87" s="44"/>
      <c r="Q87" s="52"/>
      <c r="R87" s="71" t="str">
        <f t="shared" si="24"/>
        <v/>
      </c>
      <c r="S87" s="72" t="str">
        <f t="shared" si="25"/>
        <v/>
      </c>
      <c r="T87" s="72" t="str">
        <f t="shared" si="26"/>
        <v/>
      </c>
      <c r="U87" s="72" t="str">
        <f t="shared" si="27"/>
        <v/>
      </c>
      <c r="V87" s="73" t="str">
        <f t="shared" si="28"/>
        <v/>
      </c>
      <c r="W87" s="69"/>
    </row>
    <row r="88" spans="1:23" x14ac:dyDescent="0.25">
      <c r="A88" s="734">
        <v>84</v>
      </c>
      <c r="B88" s="51"/>
      <c r="C88" s="41"/>
      <c r="D88" s="86"/>
      <c r="E88" s="51"/>
      <c r="F88" s="507"/>
      <c r="G88" s="510"/>
      <c r="H88" s="51"/>
      <c r="I88" s="44"/>
      <c r="J88" s="44"/>
      <c r="K88" s="44"/>
      <c r="L88" s="52"/>
      <c r="M88" s="45"/>
      <c r="N88" s="44"/>
      <c r="O88" s="44"/>
      <c r="P88" s="44"/>
      <c r="Q88" s="52"/>
      <c r="R88" s="71" t="str">
        <f t="shared" si="24"/>
        <v/>
      </c>
      <c r="S88" s="72" t="str">
        <f t="shared" si="25"/>
        <v/>
      </c>
      <c r="T88" s="72" t="str">
        <f t="shared" si="26"/>
        <v/>
      </c>
      <c r="U88" s="72" t="str">
        <f t="shared" si="27"/>
        <v/>
      </c>
      <c r="V88" s="73" t="str">
        <f t="shared" si="28"/>
        <v/>
      </c>
      <c r="W88" s="69"/>
    </row>
    <row r="89" spans="1:23" x14ac:dyDescent="0.25">
      <c r="A89" s="734">
        <v>85</v>
      </c>
      <c r="B89" s="51"/>
      <c r="C89" s="41"/>
      <c r="D89" s="86"/>
      <c r="E89" s="51"/>
      <c r="F89" s="507"/>
      <c r="G89" s="510"/>
      <c r="H89" s="51"/>
      <c r="I89" s="44"/>
      <c r="J89" s="44"/>
      <c r="K89" s="44"/>
      <c r="L89" s="52"/>
      <c r="M89" s="45"/>
      <c r="N89" s="44"/>
      <c r="O89" s="44"/>
      <c r="P89" s="44"/>
      <c r="Q89" s="52"/>
      <c r="R89" s="71" t="str">
        <f t="shared" si="24"/>
        <v/>
      </c>
      <c r="S89" s="72" t="str">
        <f t="shared" si="25"/>
        <v/>
      </c>
      <c r="T89" s="72" t="str">
        <f t="shared" si="26"/>
        <v/>
      </c>
      <c r="U89" s="72" t="str">
        <f t="shared" si="27"/>
        <v/>
      </c>
      <c r="V89" s="73" t="str">
        <f t="shared" si="28"/>
        <v/>
      </c>
      <c r="W89" s="69"/>
    </row>
    <row r="90" spans="1:23" x14ac:dyDescent="0.25">
      <c r="A90" s="734">
        <v>86</v>
      </c>
      <c r="B90" s="51"/>
      <c r="C90" s="41"/>
      <c r="D90" s="86"/>
      <c r="E90" s="51"/>
      <c r="F90" s="507"/>
      <c r="G90" s="510"/>
      <c r="H90" s="51"/>
      <c r="I90" s="44"/>
      <c r="J90" s="44"/>
      <c r="K90" s="44"/>
      <c r="L90" s="52"/>
      <c r="M90" s="45"/>
      <c r="N90" s="44"/>
      <c r="O90" s="44"/>
      <c r="P90" s="44"/>
      <c r="Q90" s="52"/>
      <c r="R90" s="71" t="str">
        <f t="shared" si="24"/>
        <v/>
      </c>
      <c r="S90" s="72" t="str">
        <f t="shared" si="25"/>
        <v/>
      </c>
      <c r="T90" s="72" t="str">
        <f t="shared" si="26"/>
        <v/>
      </c>
      <c r="U90" s="72" t="str">
        <f t="shared" si="27"/>
        <v/>
      </c>
      <c r="V90" s="73" t="str">
        <f t="shared" si="28"/>
        <v/>
      </c>
      <c r="W90" s="69"/>
    </row>
    <row r="91" spans="1:23" ht="15.75" thickBot="1" x14ac:dyDescent="0.3">
      <c r="A91" s="734">
        <v>87</v>
      </c>
      <c r="B91" s="53"/>
      <c r="C91" s="77"/>
      <c r="D91" s="87"/>
      <c r="E91" s="53"/>
      <c r="F91" s="508"/>
      <c r="G91" s="511"/>
      <c r="H91" s="53"/>
      <c r="I91" s="54"/>
      <c r="J91" s="54"/>
      <c r="K91" s="54"/>
      <c r="L91" s="55"/>
      <c r="M91" s="66"/>
      <c r="N91" s="54"/>
      <c r="O91" s="54"/>
      <c r="P91" s="54"/>
      <c r="Q91" s="55"/>
      <c r="R91" s="74" t="str">
        <f t="shared" si="24"/>
        <v/>
      </c>
      <c r="S91" s="75" t="str">
        <f t="shared" si="25"/>
        <v/>
      </c>
      <c r="T91" s="75" t="str">
        <f t="shared" si="26"/>
        <v/>
      </c>
      <c r="U91" s="75" t="str">
        <f t="shared" si="27"/>
        <v/>
      </c>
      <c r="V91" s="76" t="str">
        <f t="shared" si="28"/>
        <v/>
      </c>
      <c r="W91" s="70"/>
    </row>
  </sheetData>
  <sheetProtection algorithmName="SHA-512" hashValue="h05p4l4dmk206SmH8bVYVTT4nkCPOXU/vlzJ2x/J3oEYOtslsf3F0iJ3UBQnCALNvK1gZtrTKygdaP4Amsiukw==" saltValue="ndSwT7mYmPBwxYNzn/QZOA==" spinCount="100000" sheet="1" objects="1" scenarios="1"/>
  <protectedRanges>
    <protectedRange sqref="B20:Q91 W20:W91" name="Tab 4"/>
  </protectedRanges>
  <autoFilter ref="B19:W19" xr:uid="{79298BD2-21D5-4D21-B3C1-6D66BF82D253}"/>
  <conditionalFormatting sqref="H7:V9 H11:V13">
    <cfRule type="cellIs" dxfId="2" priority="1" operator="equal">
      <formula>0</formula>
    </cfRule>
  </conditionalFormatting>
  <dataValidations count="2">
    <dataValidation type="list" allowBlank="1" showInputMessage="1" showErrorMessage="1" sqref="C20:C91" xr:uid="{E886C959-CAD8-43D3-B722-DECDCBF9960F}">
      <formula1>"Faculty, Administrators/Program Coordinators, Support Staff"</formula1>
    </dataValidation>
    <dataValidation type="list" allowBlank="1" showInputMessage="1" showErrorMessage="1" sqref="B20:B91" xr:uid="{2D16613C-D785-45A2-B0B1-355F2D8C0AB1}">
      <formula1>"Full-Time, Part-Time"</formula1>
    </dataValidation>
  </dataValidations>
  <pageMargins left="0.25" right="0.25" top="0.75" bottom="0.75" header="0.3" footer="0.3"/>
  <pageSetup scale="59" fitToHeight="0" orientation="landscape" horizontalDpi="300" verticalDpi="300" r:id="rId1"/>
  <ignoredErrors>
    <ignoredError sqref="M10:V10" formula="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298BD2-21D5-4D21-B3C1-6D66BF82D253}">
  <sheetPr>
    <tabColor rgb="FF92D050"/>
    <pageSetUpPr fitToPage="1"/>
  </sheetPr>
  <dimension ref="A1:W109"/>
  <sheetViews>
    <sheetView showGridLines="0" zoomScaleNormal="100" zoomScaleSheetLayoutView="85" workbookViewId="0">
      <selection activeCell="K2" sqref="K2"/>
    </sheetView>
  </sheetViews>
  <sheetFormatPr defaultColWidth="9.140625" defaultRowHeight="15" x14ac:dyDescent="0.25"/>
  <cols>
    <col min="1" max="1" width="4" style="734" customWidth="1"/>
    <col min="2" max="2" width="10.28515625" customWidth="1"/>
    <col min="3" max="3" width="36.28515625" customWidth="1"/>
    <col min="4" max="4" width="32.42578125" customWidth="1"/>
    <col min="5" max="5" width="17.140625" customWidth="1"/>
    <col min="6" max="7" width="13.28515625" customWidth="1"/>
    <col min="8" max="12" width="13.42578125" customWidth="1"/>
    <col min="13" max="17" width="11.5703125" customWidth="1"/>
    <col min="18" max="22" width="11.42578125" customWidth="1"/>
    <col min="23" max="23" width="50.42578125" customWidth="1"/>
  </cols>
  <sheetData>
    <row r="1" spans="1:22" s="170" customFormat="1" ht="24.75" x14ac:dyDescent="0.35">
      <c r="A1" s="644" t="s">
        <v>53</v>
      </c>
      <c r="B1" s="169" t="s">
        <v>206</v>
      </c>
    </row>
    <row r="2" spans="1:22" s="217" customFormat="1" ht="21" x14ac:dyDescent="0.35">
      <c r="A2" s="730"/>
      <c r="B2" s="362"/>
    </row>
    <row r="3" spans="1:22" s="216" customFormat="1" ht="15.75" x14ac:dyDescent="0.25">
      <c r="A3" s="728">
        <v>1</v>
      </c>
      <c r="B3" s="214" t="s">
        <v>153</v>
      </c>
      <c r="D3" s="214" t="str">
        <f>'1-Program Information'!D14&amp;" - "&amp;'1-Program Information'!D15&amp;IF('1-Program Information'!D16="",""," in "&amp;'1-Program Information'!D16)&amp;" - "&amp;IF('1-Program Information'!D17="Select from Pull-Down Menu","",'1-Program Information'!D17)&amp;" "&amp;'1-Program Information'!D18</f>
        <v xml:space="preserve"> -  -  </v>
      </c>
      <c r="F3" s="214"/>
      <c r="G3" s="214"/>
      <c r="H3" s="215"/>
      <c r="I3" s="214"/>
      <c r="K3" s="214"/>
      <c r="M3" s="214"/>
    </row>
    <row r="4" spans="1:22" s="219" customFormat="1" ht="15.75" thickBot="1" x14ac:dyDescent="0.3">
      <c r="A4" s="728"/>
      <c r="B4" s="217"/>
      <c r="C4" s="217"/>
      <c r="D4" s="218"/>
      <c r="E4" s="217"/>
      <c r="F4" s="217"/>
      <c r="G4" s="217"/>
      <c r="H4" s="218"/>
      <c r="I4" s="217"/>
      <c r="K4" s="217"/>
      <c r="M4" s="217"/>
    </row>
    <row r="5" spans="1:22" s="219" customFormat="1" ht="46.5" thickBot="1" x14ac:dyDescent="0.35">
      <c r="A5" s="732"/>
      <c r="B5" s="220"/>
      <c r="C5" s="520"/>
      <c r="D5" s="521" t="s">
        <v>154</v>
      </c>
      <c r="E5" s="522"/>
      <c r="F5" s="522"/>
      <c r="G5" s="523"/>
      <c r="H5" s="524" t="s">
        <v>134</v>
      </c>
      <c r="I5" s="525" t="s">
        <v>71</v>
      </c>
      <c r="J5" s="525" t="s">
        <v>72</v>
      </c>
      <c r="K5" s="525" t="s">
        <v>73</v>
      </c>
      <c r="L5" s="526" t="s">
        <v>74</v>
      </c>
      <c r="M5" s="527" t="s">
        <v>132</v>
      </c>
      <c r="N5" s="525" t="s">
        <v>123</v>
      </c>
      <c r="O5" s="525" t="s">
        <v>124</v>
      </c>
      <c r="P5" s="525" t="s">
        <v>125</v>
      </c>
      <c r="Q5" s="528" t="s">
        <v>126</v>
      </c>
      <c r="R5" s="524" t="s">
        <v>135</v>
      </c>
      <c r="S5" s="525" t="s">
        <v>61</v>
      </c>
      <c r="T5" s="525" t="s">
        <v>62</v>
      </c>
      <c r="U5" s="525" t="s">
        <v>63</v>
      </c>
      <c r="V5" s="528" t="s">
        <v>64</v>
      </c>
    </row>
    <row r="6" spans="1:22" s="219" customFormat="1" ht="18.75" x14ac:dyDescent="0.3">
      <c r="A6" s="728">
        <v>2</v>
      </c>
      <c r="B6" s="220"/>
      <c r="C6" s="529"/>
      <c r="D6" s="180" t="s">
        <v>8</v>
      </c>
      <c r="E6" s="181" t="str">
        <f t="shared" ref="E6:G6" si="0">IF(SUMIF($B$22:$B$103,"Reallocation of Existing Funds",E$22:E$103)=0,"",SUMIF($B$22:$B$103,"Reallocation of Existing Funds",E$22:E$103))</f>
        <v/>
      </c>
      <c r="F6" s="181" t="str">
        <f t="shared" si="0"/>
        <v/>
      </c>
      <c r="G6" s="182" t="str">
        <f t="shared" si="0"/>
        <v/>
      </c>
      <c r="H6" s="183">
        <f>SUM(H7:H11)</f>
        <v>0</v>
      </c>
      <c r="I6" s="184">
        <f t="shared" ref="I6:L6" si="1">SUM(I7:I11)</f>
        <v>0</v>
      </c>
      <c r="J6" s="184">
        <f t="shared" si="1"/>
        <v>0</v>
      </c>
      <c r="K6" s="184">
        <f t="shared" si="1"/>
        <v>0</v>
      </c>
      <c r="L6" s="185">
        <f t="shared" si="1"/>
        <v>0</v>
      </c>
      <c r="M6" s="183">
        <f>SUM(M7:M11)</f>
        <v>0</v>
      </c>
      <c r="N6" s="184">
        <f t="shared" ref="N6:Q6" si="2">SUM(N7:N11)</f>
        <v>0</v>
      </c>
      <c r="O6" s="184">
        <f t="shared" si="2"/>
        <v>0</v>
      </c>
      <c r="P6" s="184">
        <f t="shared" si="2"/>
        <v>0</v>
      </c>
      <c r="Q6" s="185">
        <f t="shared" si="2"/>
        <v>0</v>
      </c>
      <c r="R6" s="183">
        <f>H6+M6</f>
        <v>0</v>
      </c>
      <c r="S6" s="184">
        <f t="shared" ref="S6:S19" si="3">I6+N6</f>
        <v>0</v>
      </c>
      <c r="T6" s="184">
        <f t="shared" ref="T6:T19" si="4">J6+O6</f>
        <v>0</v>
      </c>
      <c r="U6" s="184">
        <f t="shared" ref="U6:U19" si="5">K6+P6</f>
        <v>0</v>
      </c>
      <c r="V6" s="185">
        <f t="shared" ref="V6:V19" si="6">L6+Q6</f>
        <v>0</v>
      </c>
    </row>
    <row r="7" spans="1:22" s="219" customFormat="1" ht="18.75" x14ac:dyDescent="0.3">
      <c r="A7" s="728">
        <v>3</v>
      </c>
      <c r="B7" s="220"/>
      <c r="C7" s="335"/>
      <c r="D7" s="530" t="s">
        <v>155</v>
      </c>
      <c r="E7" s="531"/>
      <c r="F7" s="531"/>
      <c r="G7" s="366"/>
      <c r="H7" s="223" cm="1">
        <f t="array" ref="H7">SUMPRODUCT(IF($B$25:$B$235="Full-Time",1,0),IF($C$25:$C$235=$D7,1,0),$E$25:$E$235,H$25:H$235,1+$F$25:$F$235)</f>
        <v>0</v>
      </c>
      <c r="I7" s="227" cm="1">
        <f t="array" ref="I7">SUMPRODUCT(IF($B$25:$B$235="Full-Time",1,0),IF($C$25:$C$235=$D7,1,0),$E$25:$E$235,I$25:I$235,1+$F$25:$F$235)</f>
        <v>0</v>
      </c>
      <c r="J7" s="227" cm="1">
        <f t="array" ref="J7">SUMPRODUCT(IF($B$25:$B$235="Full-Time",1,0),IF($C$25:$C$235=$D7,1,0),$E$25:$E$235,J$25:J$235,1+$F$25:$F$235)</f>
        <v>0</v>
      </c>
      <c r="K7" s="227" cm="1">
        <f t="array" ref="K7">SUMPRODUCT(IF($B$25:$B$235="Full-Time",1,0),IF($C$25:$C$235=$D7,1,0),$E$25:$E$235,K$25:K$235,1+$F$25:$F$235)</f>
        <v>0</v>
      </c>
      <c r="L7" s="224" cm="1">
        <f t="array" ref="L7">SUMPRODUCT(IF($B$25:$B$235="Full-Time",1,0),IF($C$25:$C$235=$D7,1,0),$E$25:$E$235,L$25:L$235,1+$F$25:$F$235)</f>
        <v>0</v>
      </c>
      <c r="M7" s="223" cm="1">
        <f t="array" ref="M7">SUMPRODUCT(IF($B$25:$B$235="Full-Time",1,0),IF($C$25:$C$235=$D7,1,0),M$25:M$235,1+$G$25:$G$235)</f>
        <v>0</v>
      </c>
      <c r="N7" s="227" cm="1">
        <f t="array" ref="N7">SUMPRODUCT(IF($B$25:$B$235="Full-Time",1,0),IF($C$25:$C$235=$D7,1,0),N$25:N$235,1+$G$25:$G$235)</f>
        <v>0</v>
      </c>
      <c r="O7" s="227" cm="1">
        <f t="array" ref="O7">SUMPRODUCT(IF($B$25:$B$235="Full-Time",1,0),IF($C$25:$C$235=$D7,1,0),O$25:O$235,1+$G$25:$G$235)</f>
        <v>0</v>
      </c>
      <c r="P7" s="227" cm="1">
        <f t="array" ref="P7">SUMPRODUCT(IF($B$25:$B$235="Full-Time",1,0),IF($C$25:$C$235=$D7,1,0),P$25:P$235,1+$G$25:$G$235)</f>
        <v>0</v>
      </c>
      <c r="Q7" s="224" cm="1">
        <f t="array" ref="Q7">SUMPRODUCT(IF($B$25:$B$235="Full-Time",1,0),IF($C$25:$C$235=$D7,1,0),Q$25:Q$235,1+$G$25:$G$235)</f>
        <v>0</v>
      </c>
      <c r="R7" s="223">
        <f t="shared" ref="R7:R19" si="7">H7+M7</f>
        <v>0</v>
      </c>
      <c r="S7" s="227">
        <f t="shared" si="3"/>
        <v>0</v>
      </c>
      <c r="T7" s="227">
        <f t="shared" si="4"/>
        <v>0</v>
      </c>
      <c r="U7" s="227">
        <f t="shared" si="5"/>
        <v>0</v>
      </c>
      <c r="V7" s="224">
        <f t="shared" si="6"/>
        <v>0</v>
      </c>
    </row>
    <row r="8" spans="1:22" s="219" customFormat="1" ht="18.75" x14ac:dyDescent="0.3">
      <c r="A8" s="728">
        <v>4</v>
      </c>
      <c r="B8" s="220"/>
      <c r="C8" s="335"/>
      <c r="D8" s="530" t="s">
        <v>11</v>
      </c>
      <c r="E8" s="531"/>
      <c r="F8" s="531"/>
      <c r="G8" s="366"/>
      <c r="H8" s="223" cm="1">
        <f t="array" ref="H8">SUMPRODUCT(IF($B$25:$B$235="Full-Time",1,0),IF($C$25:$C$235=$D8,1,0),$E$25:$E$235,H$25:H$235,1+$F$25:$F$235)</f>
        <v>0</v>
      </c>
      <c r="I8" s="227" cm="1">
        <f t="array" ref="I8">SUMPRODUCT(IF($B$25:$B$235="Full-Time",1,0),IF($C$25:$C$235=$D8,1,0),$E$25:$E$235,I$25:I$235,1+$F$25:$F$235)</f>
        <v>0</v>
      </c>
      <c r="J8" s="227" cm="1">
        <f t="array" ref="J8">SUMPRODUCT(IF($B$25:$B$235="Full-Time",1,0),IF($C$25:$C$235=$D8,1,0),$E$25:$E$235,J$25:J$235,1+$F$25:$F$235)</f>
        <v>0</v>
      </c>
      <c r="K8" s="227" cm="1">
        <f t="array" ref="K8">SUMPRODUCT(IF($B$25:$B$235="Full-Time",1,0),IF($C$25:$C$235=$D8,1,0),$E$25:$E$235,K$25:K$235,1+$F$25:$F$235)</f>
        <v>0</v>
      </c>
      <c r="L8" s="224" cm="1">
        <f t="array" ref="L8">SUMPRODUCT(IF($B$25:$B$235="Full-Time",1,0),IF($C$25:$C$235=$D8,1,0),$E$25:$E$235,L$25:L$235,1+$F$25:$F$235)</f>
        <v>0</v>
      </c>
      <c r="M8" s="223" cm="1">
        <f t="array" ref="M8">SUMPRODUCT(IF($B$25:$B$235="Full-Time",1,0),IF($C$25:$C$235=$D8,1,0),M$25:M$235,1+$G$25:$G$235)</f>
        <v>0</v>
      </c>
      <c r="N8" s="227" cm="1">
        <f t="array" ref="N8">SUMPRODUCT(IF($B$25:$B$235="Full-Time",1,0),IF($C$25:$C$235=$D8,1,0),N$25:N$235,1+$G$25:$G$235)</f>
        <v>0</v>
      </c>
      <c r="O8" s="227" cm="1">
        <f t="array" ref="O8">SUMPRODUCT(IF($B$25:$B$235="Full-Time",1,0),IF($C$25:$C$235=$D8,1,0),O$25:O$235,1+$G$25:$G$235)</f>
        <v>0</v>
      </c>
      <c r="P8" s="227" cm="1">
        <f t="array" ref="P8">SUMPRODUCT(IF($B$25:$B$235="Full-Time",1,0),IF($C$25:$C$235=$D8,1,0),P$25:P$235,1+$G$25:$G$235)</f>
        <v>0</v>
      </c>
      <c r="Q8" s="224" cm="1">
        <f t="array" ref="Q8">SUMPRODUCT(IF($B$25:$B$235="Full-Time",1,0),IF($C$25:$C$235=$D8,1,0),Q$25:Q$235,1+$G$25:$G$235)</f>
        <v>0</v>
      </c>
      <c r="R8" s="223">
        <f t="shared" si="7"/>
        <v>0</v>
      </c>
      <c r="S8" s="227">
        <f t="shared" si="3"/>
        <v>0</v>
      </c>
      <c r="T8" s="227">
        <f t="shared" si="4"/>
        <v>0</v>
      </c>
      <c r="U8" s="227">
        <f t="shared" si="5"/>
        <v>0</v>
      </c>
      <c r="V8" s="224">
        <f t="shared" si="6"/>
        <v>0</v>
      </c>
    </row>
    <row r="9" spans="1:22" s="219" customFormat="1" ht="18.75" x14ac:dyDescent="0.3">
      <c r="A9" s="728">
        <v>5</v>
      </c>
      <c r="B9" s="220"/>
      <c r="C9" s="335"/>
      <c r="D9" s="530" t="s">
        <v>54</v>
      </c>
      <c r="E9" s="531"/>
      <c r="F9" s="531"/>
      <c r="G9" s="366"/>
      <c r="H9" s="223" cm="1">
        <f t="array" ref="H9">SUMPRODUCT(IF($B$25:$B$235="Full-Time",1,0),IF($C$25:$C$235=$D9,1,0),$E$25:$E$235,H$25:H$235,1+$F$25:$F$235)</f>
        <v>0</v>
      </c>
      <c r="I9" s="227" cm="1">
        <f t="array" ref="I9">SUMPRODUCT(IF($B$25:$B$235="Full-Time",1,0),IF($C$25:$C$235=$D9,1,0),$E$25:$E$235,I$25:I$235,1+$F$25:$F$235)</f>
        <v>0</v>
      </c>
      <c r="J9" s="227" cm="1">
        <f t="array" ref="J9">SUMPRODUCT(IF($B$25:$B$235="Full-Time",1,0),IF($C$25:$C$235=$D9,1,0),$E$25:$E$235,J$25:J$235,1+$F$25:$F$235)</f>
        <v>0</v>
      </c>
      <c r="K9" s="227" cm="1">
        <f t="array" ref="K9">SUMPRODUCT(IF($B$25:$B$235="Full-Time",1,0),IF($C$25:$C$235=$D9,1,0),$E$25:$E$235,K$25:K$235,1+$F$25:$F$235)</f>
        <v>0</v>
      </c>
      <c r="L9" s="224" cm="1">
        <f t="array" ref="L9">SUMPRODUCT(IF($B$25:$B$235="Full-Time",1,0),IF($C$25:$C$235=$D9,1,0),$E$25:$E$235,L$25:L$235,1+$F$25:$F$235)</f>
        <v>0</v>
      </c>
      <c r="M9" s="223" cm="1">
        <f t="array" ref="M9">SUMPRODUCT(IF($B$25:$B$235="Full-Time",1,0),IF($C$25:$C$235=$D9,1,0),M$25:M$235,1+$G$25:$G$235)</f>
        <v>0</v>
      </c>
      <c r="N9" s="227" cm="1">
        <f t="array" ref="N9">SUMPRODUCT(IF($B$25:$B$235="Full-Time",1,0),IF($C$25:$C$235=$D9,1,0),N$25:N$235,1+$G$25:$G$235)</f>
        <v>0</v>
      </c>
      <c r="O9" s="227" cm="1">
        <f t="array" ref="O9">SUMPRODUCT(IF($B$25:$B$235="Full-Time",1,0),IF($C$25:$C$235=$D9,1,0),O$25:O$235,1+$G$25:$G$235)</f>
        <v>0</v>
      </c>
      <c r="P9" s="227" cm="1">
        <f t="array" ref="P9">SUMPRODUCT(IF($B$25:$B$235="Full-Time",1,0),IF($C$25:$C$235=$D9,1,0),P$25:P$235,1+$G$25:$G$235)</f>
        <v>0</v>
      </c>
      <c r="Q9" s="224" cm="1">
        <f t="array" ref="Q9">SUMPRODUCT(IF($B$25:$B$235="Full-Time",1,0),IF($C$25:$C$235=$D9,1,0),Q$25:Q$235,1+$G$25:$G$235)</f>
        <v>0</v>
      </c>
      <c r="R9" s="223">
        <f t="shared" si="7"/>
        <v>0</v>
      </c>
      <c r="S9" s="227">
        <f t="shared" si="3"/>
        <v>0</v>
      </c>
      <c r="T9" s="227">
        <f t="shared" si="4"/>
        <v>0</v>
      </c>
      <c r="U9" s="227">
        <f t="shared" si="5"/>
        <v>0</v>
      </c>
      <c r="V9" s="224">
        <f t="shared" si="6"/>
        <v>0</v>
      </c>
    </row>
    <row r="10" spans="1:22" s="219" customFormat="1" ht="18.75" x14ac:dyDescent="0.3">
      <c r="A10" s="728">
        <v>6</v>
      </c>
      <c r="B10" s="220"/>
      <c r="C10" s="532"/>
      <c r="D10" s="533" t="s">
        <v>156</v>
      </c>
      <c r="E10" s="531"/>
      <c r="F10" s="531"/>
      <c r="G10" s="366"/>
      <c r="H10" s="223" cm="1">
        <f t="array" ref="H10">SUMPRODUCT(IF($B$25:$B$235="Full-Time",1,0),IF($C$25:$C$235=$D10,1,0),$E$25:$E$235,H$25:H$235,1+$F$25:$F$235)</f>
        <v>0</v>
      </c>
      <c r="I10" s="227" cm="1">
        <f t="array" ref="I10">SUMPRODUCT(IF($B$25:$B$235="Full-Time",1,0),IF($C$25:$C$235=$D10,1,0),$E$25:$E$235,I$25:I$235,1+$F$25:$F$235)</f>
        <v>0</v>
      </c>
      <c r="J10" s="227" cm="1">
        <f t="array" ref="J10">SUMPRODUCT(IF($B$25:$B$235="Full-Time",1,0),IF($C$25:$C$235=$D10,1,0),$E$25:$E$235,J$25:J$235,1+$F$25:$F$235)</f>
        <v>0</v>
      </c>
      <c r="K10" s="227" cm="1">
        <f t="array" ref="K10">SUMPRODUCT(IF($B$25:$B$235="Full-Time",1,0),IF($C$25:$C$235=$D10,1,0),$E$25:$E$235,K$25:K$235,1+$F$25:$F$235)</f>
        <v>0</v>
      </c>
      <c r="L10" s="224" cm="1">
        <f t="array" ref="L10">SUMPRODUCT(IF($B$25:$B$235="Full-Time",1,0),IF($C$25:$C$235=$D10,1,0),$E$25:$E$235,L$25:L$235,1+$F$25:$F$235)</f>
        <v>0</v>
      </c>
      <c r="M10" s="223" cm="1">
        <f t="array" ref="M10">SUMPRODUCT(IF($B$25:$B$235="Full-Time",1,0),IF($C$25:$C$235=$D10,1,0),M$25:M$235,1+$G$25:$G$235)</f>
        <v>0</v>
      </c>
      <c r="N10" s="227" cm="1">
        <f t="array" ref="N10">SUMPRODUCT(IF($B$25:$B$235="Full-Time",1,0),IF($C$25:$C$235=$D10,1,0),N$25:N$235,1+$G$25:$G$235)</f>
        <v>0</v>
      </c>
      <c r="O10" s="227" cm="1">
        <f t="array" ref="O10">SUMPRODUCT(IF($B$25:$B$235="Full-Time",1,0),IF($C$25:$C$235=$D10,1,0),O$25:O$235,1+$G$25:$G$235)</f>
        <v>0</v>
      </c>
      <c r="P10" s="227" cm="1">
        <f t="array" ref="P10">SUMPRODUCT(IF($B$25:$B$235="Full-Time",1,0),IF($C$25:$C$235=$D10,1,0),P$25:P$235,1+$G$25:$G$235)</f>
        <v>0</v>
      </c>
      <c r="Q10" s="224" cm="1">
        <f t="array" ref="Q10">SUMPRODUCT(IF($B$25:$B$235="Full-Time",1,0),IF($C$25:$C$235=$D10,1,0),Q$25:Q$235,1+$G$25:$G$235)</f>
        <v>0</v>
      </c>
      <c r="R10" s="223">
        <f t="shared" si="7"/>
        <v>0</v>
      </c>
      <c r="S10" s="227">
        <f t="shared" si="3"/>
        <v>0</v>
      </c>
      <c r="T10" s="227">
        <f t="shared" si="4"/>
        <v>0</v>
      </c>
      <c r="U10" s="227">
        <f t="shared" si="5"/>
        <v>0</v>
      </c>
      <c r="V10" s="224">
        <f t="shared" si="6"/>
        <v>0</v>
      </c>
    </row>
    <row r="11" spans="1:22" s="219" customFormat="1" ht="18.75" x14ac:dyDescent="0.3">
      <c r="A11" s="728">
        <v>7</v>
      </c>
      <c r="B11" s="220"/>
      <c r="C11" s="532"/>
      <c r="D11" s="533" t="s">
        <v>7</v>
      </c>
      <c r="E11" s="531"/>
      <c r="F11" s="531"/>
      <c r="G11" s="366"/>
      <c r="H11" s="223" cm="1">
        <f t="array" ref="H11">SUMPRODUCT(IF($B$25:$B$235="Full-Time",1,0),IF($C$25:$C$235=$D11,1,0),$E$25:$E$235,H$25:H$235,1+$F$25:$F$235)</f>
        <v>0</v>
      </c>
      <c r="I11" s="227" cm="1">
        <f t="array" ref="I11">SUMPRODUCT(IF($B$25:$B$235="Full-Time",1,0),IF($C$25:$C$235=$D11,1,0),$E$25:$E$235,I$25:I$235,1+$F$25:$F$235)</f>
        <v>0</v>
      </c>
      <c r="J11" s="227" cm="1">
        <f t="array" ref="J11">SUMPRODUCT(IF($B$25:$B$235="Full-Time",1,0),IF($C$25:$C$235=$D11,1,0),$E$25:$E$235,J$25:J$235,1+$F$25:$F$235)</f>
        <v>0</v>
      </c>
      <c r="K11" s="227" cm="1">
        <f t="array" ref="K11">SUMPRODUCT(IF($B$25:$B$235="Full-Time",1,0),IF($C$25:$C$235=$D11,1,0),$E$25:$E$235,K$25:K$235,1+$F$25:$F$235)</f>
        <v>0</v>
      </c>
      <c r="L11" s="224" cm="1">
        <f t="array" ref="L11">SUMPRODUCT(IF($B$25:$B$235="Full-Time",1,0),IF($C$25:$C$235=$D11,1,0),$E$25:$E$235,L$25:L$235,1+$F$25:$F$235)</f>
        <v>0</v>
      </c>
      <c r="M11" s="223" cm="1">
        <f t="array" ref="M11">SUMPRODUCT(IF($B$25:$B$235="Full-Time",1,0),IF($C$25:$C$235=$D11,1,0),M$25:M$235,1+$G$25:$G$235)</f>
        <v>0</v>
      </c>
      <c r="N11" s="227" cm="1">
        <f t="array" ref="N11">SUMPRODUCT(IF($B$25:$B$235="Full-Time",1,0),IF($C$25:$C$235=$D11,1,0),N$25:N$235,1+$G$25:$G$235)</f>
        <v>0</v>
      </c>
      <c r="O11" s="227" cm="1">
        <f t="array" ref="O11">SUMPRODUCT(IF($B$25:$B$235="Full-Time",1,0),IF($C$25:$C$235=$D11,1,0),O$25:O$235,1+$G$25:$G$235)</f>
        <v>0</v>
      </c>
      <c r="P11" s="227" cm="1">
        <f t="array" ref="P11">SUMPRODUCT(IF($B$25:$B$235="Full-Time",1,0),IF($C$25:$C$235=$D11,1,0),P$25:P$235,1+$G$25:$G$235)</f>
        <v>0</v>
      </c>
      <c r="Q11" s="224" cm="1">
        <f t="array" ref="Q11">SUMPRODUCT(IF($B$25:$B$235="Full-Time",1,0),IF($C$25:$C$235=$D11,1,0),Q$25:Q$235,1+$G$25:$G$235)</f>
        <v>0</v>
      </c>
      <c r="R11" s="223">
        <f t="shared" si="7"/>
        <v>0</v>
      </c>
      <c r="S11" s="227">
        <f t="shared" si="3"/>
        <v>0</v>
      </c>
      <c r="T11" s="227">
        <f t="shared" si="4"/>
        <v>0</v>
      </c>
      <c r="U11" s="227">
        <f t="shared" si="5"/>
        <v>0</v>
      </c>
      <c r="V11" s="224">
        <f t="shared" si="6"/>
        <v>0</v>
      </c>
    </row>
    <row r="12" spans="1:22" s="219" customFormat="1" ht="18.75" x14ac:dyDescent="0.3">
      <c r="A12" s="728">
        <v>8</v>
      </c>
      <c r="B12" s="220"/>
      <c r="C12" s="529"/>
      <c r="D12" s="174" t="s">
        <v>9</v>
      </c>
      <c r="E12" s="175"/>
      <c r="F12" s="175"/>
      <c r="G12" s="176"/>
      <c r="H12" s="192">
        <f>SUM(H13:H17)</f>
        <v>0</v>
      </c>
      <c r="I12" s="193">
        <f t="shared" ref="I12:L12" si="8">SUM(I13:I17)</f>
        <v>0</v>
      </c>
      <c r="J12" s="193">
        <f t="shared" si="8"/>
        <v>0</v>
      </c>
      <c r="K12" s="193">
        <f t="shared" si="8"/>
        <v>0</v>
      </c>
      <c r="L12" s="194">
        <f t="shared" si="8"/>
        <v>0</v>
      </c>
      <c r="M12" s="192">
        <f>SUM(M13:M17)</f>
        <v>0</v>
      </c>
      <c r="N12" s="193">
        <v>0</v>
      </c>
      <c r="O12" s="193">
        <v>0</v>
      </c>
      <c r="P12" s="193">
        <v>0</v>
      </c>
      <c r="Q12" s="194">
        <v>0</v>
      </c>
      <c r="R12" s="192">
        <f t="shared" si="7"/>
        <v>0</v>
      </c>
      <c r="S12" s="193">
        <f t="shared" si="3"/>
        <v>0</v>
      </c>
      <c r="T12" s="193">
        <f t="shared" si="4"/>
        <v>0</v>
      </c>
      <c r="U12" s="193">
        <f t="shared" si="5"/>
        <v>0</v>
      </c>
      <c r="V12" s="194">
        <f t="shared" si="6"/>
        <v>0</v>
      </c>
    </row>
    <row r="13" spans="1:22" s="219" customFormat="1" ht="18.75" x14ac:dyDescent="0.3">
      <c r="A13" s="728">
        <v>9</v>
      </c>
      <c r="B13" s="220"/>
      <c r="C13" s="335"/>
      <c r="D13" s="530" t="s">
        <v>155</v>
      </c>
      <c r="E13" s="531"/>
      <c r="F13" s="531"/>
      <c r="G13" s="366"/>
      <c r="H13" s="223" cm="1">
        <f t="array" ref="H13">SUMPRODUCT(IF($B$25:$B$235="Part-Time",1,0),IF($C$25:$C$235=$D13,1,0),$E$25:$E$235,H$25:H$235,1+$F$25:$F$235)</f>
        <v>0</v>
      </c>
      <c r="I13" s="227" cm="1">
        <f t="array" ref="I13">SUMPRODUCT(IF($B$25:$B$235="Part-Time",1,0),IF($C$25:$C$235=$D13,1,0),$E$25:$E$235,I$25:I$235,1+$F$25:$F$235)</f>
        <v>0</v>
      </c>
      <c r="J13" s="227" cm="1">
        <f t="array" ref="J13">SUMPRODUCT(IF($B$25:$B$235="Part-Time",1,0),IF($C$25:$C$235=$D13,1,0),$E$25:$E$235,J$25:J$235,1+$F$25:$F$235)</f>
        <v>0</v>
      </c>
      <c r="K13" s="227" cm="1">
        <f t="array" ref="K13">SUMPRODUCT(IF($B$25:$B$235="Part-Time",1,0),IF($C$25:$C$235=$D13,1,0),$E$25:$E$235,K$25:K$235,1+$F$25:$F$235)</f>
        <v>0</v>
      </c>
      <c r="L13" s="224" cm="1">
        <f t="array" ref="L13">SUMPRODUCT(IF($B$25:$B$235="Part-Time",1,0),IF($C$25:$C$235=$D13,1,0),$E$25:$E$235,L$25:L$235,1+$F$25:$F$235)</f>
        <v>0</v>
      </c>
      <c r="M13" s="223" cm="1">
        <f t="array" ref="M13">SUMPRODUCT(IF($B$25:$B$235="Part-Time",1,0),IF($C$25:$C$235=$D13,1,0),M$25:M$235,1+$G$25:$G$235)</f>
        <v>0</v>
      </c>
      <c r="N13" s="227" cm="1">
        <f t="array" ref="N13">SUMPRODUCT(IF($B$25:$B$235="Part-Time",1,0),IF($C$25:$C$235=$D13,1,0),N$25:N$235,1+$G$25:$G$235)</f>
        <v>0</v>
      </c>
      <c r="O13" s="227" cm="1">
        <f t="array" ref="O13">SUMPRODUCT(IF($B$25:$B$235="Part-Time",1,0),IF($C$25:$C$235=$D13,1,0),O$25:O$235,1+$G$25:$G$235)</f>
        <v>0</v>
      </c>
      <c r="P13" s="227" cm="1">
        <f t="array" ref="P13">SUMPRODUCT(IF($B$25:$B$235="Part-Time",1,0),IF($C$25:$C$235=$D13,1,0),P$25:P$235,1+$G$25:$G$235)</f>
        <v>0</v>
      </c>
      <c r="Q13" s="224" cm="1">
        <f t="array" ref="Q13">SUMPRODUCT(IF($B$25:$B$235="Part-Time",1,0),IF($C$25:$C$235=$D13,1,0),Q$25:Q$235,1+$G$25:$G$235)</f>
        <v>0</v>
      </c>
      <c r="R13" s="223">
        <f t="shared" si="7"/>
        <v>0</v>
      </c>
      <c r="S13" s="227">
        <f t="shared" si="3"/>
        <v>0</v>
      </c>
      <c r="T13" s="227">
        <f t="shared" si="4"/>
        <v>0</v>
      </c>
      <c r="U13" s="227">
        <f t="shared" si="5"/>
        <v>0</v>
      </c>
      <c r="V13" s="224">
        <f t="shared" si="6"/>
        <v>0</v>
      </c>
    </row>
    <row r="14" spans="1:22" s="219" customFormat="1" ht="18.75" x14ac:dyDescent="0.3">
      <c r="A14" s="728">
        <v>10</v>
      </c>
      <c r="B14" s="220"/>
      <c r="C14" s="335"/>
      <c r="D14" s="530" t="s">
        <v>11</v>
      </c>
      <c r="E14" s="531"/>
      <c r="F14" s="531"/>
      <c r="G14" s="366"/>
      <c r="H14" s="223" cm="1">
        <f t="array" ref="H14">SUMPRODUCT(IF($B$25:$B$235="Part-Time",1,0),IF($C$25:$C$235=$D14,1,0),$E$25:$E$235,H$25:H$235,1+$F$25:$F$235)</f>
        <v>0</v>
      </c>
      <c r="I14" s="227" cm="1">
        <f t="array" ref="I14">SUMPRODUCT(IF($B$25:$B$235="Part-Time",1,0),IF($C$25:$C$235=$D14,1,0),$E$25:$E$235,I$25:I$235,1+$F$25:$F$235)</f>
        <v>0</v>
      </c>
      <c r="J14" s="227" cm="1">
        <f t="array" ref="J14">SUMPRODUCT(IF($B$25:$B$235="Part-Time",1,0),IF($C$25:$C$235=$D14,1,0),$E$25:$E$235,J$25:J$235,1+$F$25:$F$235)</f>
        <v>0</v>
      </c>
      <c r="K14" s="227" cm="1">
        <f t="array" ref="K14">SUMPRODUCT(IF($B$25:$B$235="Part-Time",1,0),IF($C$25:$C$235=$D14,1,0),$E$25:$E$235,K$25:K$235,1+$F$25:$F$235)</f>
        <v>0</v>
      </c>
      <c r="L14" s="224" cm="1">
        <f t="array" ref="L14">SUMPRODUCT(IF($B$25:$B$235="Part-Time",1,0),IF($C$25:$C$235=$D14,1,0),$E$25:$E$235,L$25:L$235,1+$F$25:$F$235)</f>
        <v>0</v>
      </c>
      <c r="M14" s="223" cm="1">
        <f t="array" ref="M14">SUMPRODUCT(IF($B$25:$B$235="Part-Time",1,0),IF($C$25:$C$235=$D14,1,0),M$25:M$235,1+$G$25:$G$235)</f>
        <v>0</v>
      </c>
      <c r="N14" s="227" cm="1">
        <f t="array" ref="N14">SUMPRODUCT(IF($B$25:$B$235="Part-Time",1,0),IF($C$25:$C$235=$D14,1,0),N$25:N$235,1+$G$25:$G$235)</f>
        <v>0</v>
      </c>
      <c r="O14" s="227" cm="1">
        <f t="array" ref="O14">SUMPRODUCT(IF($B$25:$B$235="Part-Time",1,0),IF($C$25:$C$235=$D14,1,0),O$25:O$235,1+$G$25:$G$235)</f>
        <v>0</v>
      </c>
      <c r="P14" s="227" cm="1">
        <f t="array" ref="P14">SUMPRODUCT(IF($B$25:$B$235="Part-Time",1,0),IF($C$25:$C$235=$D14,1,0),P$25:P$235,1+$G$25:$G$235)</f>
        <v>0</v>
      </c>
      <c r="Q14" s="224" cm="1">
        <f t="array" ref="Q14">SUMPRODUCT(IF($B$25:$B$235="Part-Time",1,0),IF($C$25:$C$235=$D14,1,0),Q$25:Q$235,1+$G$25:$G$235)</f>
        <v>0</v>
      </c>
      <c r="R14" s="223">
        <f t="shared" si="7"/>
        <v>0</v>
      </c>
      <c r="S14" s="227">
        <f t="shared" si="3"/>
        <v>0</v>
      </c>
      <c r="T14" s="227">
        <f t="shared" si="4"/>
        <v>0</v>
      </c>
      <c r="U14" s="227">
        <f t="shared" si="5"/>
        <v>0</v>
      </c>
      <c r="V14" s="224">
        <f t="shared" si="6"/>
        <v>0</v>
      </c>
    </row>
    <row r="15" spans="1:22" s="219" customFormat="1" ht="18.75" x14ac:dyDescent="0.3">
      <c r="A15" s="728">
        <v>11</v>
      </c>
      <c r="B15" s="220"/>
      <c r="C15" s="335"/>
      <c r="D15" s="530" t="s">
        <v>54</v>
      </c>
      <c r="E15" s="531"/>
      <c r="F15" s="531"/>
      <c r="G15" s="366"/>
      <c r="H15" s="223" cm="1">
        <f t="array" ref="H15">SUMPRODUCT(IF($B$25:$B$235="Part-Time",1,0),IF($C$25:$C$235=$D15,1,0),$E$25:$E$235,H$25:H$235,1+$F$25:$F$235)</f>
        <v>0</v>
      </c>
      <c r="I15" s="227" cm="1">
        <f t="array" ref="I15">SUMPRODUCT(IF($B$25:$B$235="Part-Time",1,0),IF($C$25:$C$235=$D15,1,0),$E$25:$E$235,I$25:I$235,1+$F$25:$F$235)</f>
        <v>0</v>
      </c>
      <c r="J15" s="227" cm="1">
        <f t="array" ref="J15">SUMPRODUCT(IF($B$25:$B$235="Part-Time",1,0),IF($C$25:$C$235=$D15,1,0),$E$25:$E$235,J$25:J$235,1+$F$25:$F$235)</f>
        <v>0</v>
      </c>
      <c r="K15" s="227" cm="1">
        <f t="array" ref="K15">SUMPRODUCT(IF($B$25:$B$235="Part-Time",1,0),IF($C$25:$C$235=$D15,1,0),$E$25:$E$235,K$25:K$235,1+$F$25:$F$235)</f>
        <v>0</v>
      </c>
      <c r="L15" s="224" cm="1">
        <f t="array" ref="L15">SUMPRODUCT(IF($B$25:$B$235="Part-Time",1,0),IF($C$25:$C$235=$D15,1,0),$E$25:$E$235,L$25:L$235,1+$F$25:$F$235)</f>
        <v>0</v>
      </c>
      <c r="M15" s="223" cm="1">
        <f t="array" ref="M15">SUMPRODUCT(IF($B$25:$B$235="Part-Time",1,0),IF($C$25:$C$235=$D15,1,0),M$25:M$235,1+$G$25:$G$235)</f>
        <v>0</v>
      </c>
      <c r="N15" s="227" cm="1">
        <f t="array" ref="N15">SUMPRODUCT(IF($B$25:$B$235="Part-Time",1,0),IF($C$25:$C$235=$D15,1,0),N$25:N$235,1+$G$25:$G$235)</f>
        <v>0</v>
      </c>
      <c r="O15" s="227" cm="1">
        <f t="array" ref="O15">SUMPRODUCT(IF($B$25:$B$235="Part-Time",1,0),IF($C$25:$C$235=$D15,1,0),O$25:O$235,1+$G$25:$G$235)</f>
        <v>0</v>
      </c>
      <c r="P15" s="227" cm="1">
        <f t="array" ref="P15">SUMPRODUCT(IF($B$25:$B$235="Part-Time",1,0),IF($C$25:$C$235=$D15,1,0),P$25:P$235,1+$G$25:$G$235)</f>
        <v>0</v>
      </c>
      <c r="Q15" s="224" cm="1">
        <f t="array" ref="Q15">SUMPRODUCT(IF($B$25:$B$235="Part-Time",1,0),IF($C$25:$C$235=$D15,1,0),Q$25:Q$235,1+$G$25:$G$235)</f>
        <v>0</v>
      </c>
      <c r="R15" s="223">
        <f t="shared" si="7"/>
        <v>0</v>
      </c>
      <c r="S15" s="227">
        <f t="shared" si="3"/>
        <v>0</v>
      </c>
      <c r="T15" s="227">
        <f t="shared" si="4"/>
        <v>0</v>
      </c>
      <c r="U15" s="227">
        <f t="shared" si="5"/>
        <v>0</v>
      </c>
      <c r="V15" s="224">
        <f t="shared" si="6"/>
        <v>0</v>
      </c>
    </row>
    <row r="16" spans="1:22" s="219" customFormat="1" ht="18.75" x14ac:dyDescent="0.3">
      <c r="A16" s="728">
        <v>12</v>
      </c>
      <c r="B16" s="220"/>
      <c r="C16" s="532"/>
      <c r="D16" s="533" t="s">
        <v>84</v>
      </c>
      <c r="E16" s="531"/>
      <c r="F16" s="531"/>
      <c r="G16" s="366"/>
      <c r="H16" s="223" cm="1">
        <f t="array" ref="H16">SUMPRODUCT(IF($B$25:$B$235="Part-Time",1,0),IF($C$25:$C$235=$D16,1,0),$E$25:$E$235,H$25:H$235,1+$F$25:$F$235)</f>
        <v>0</v>
      </c>
      <c r="I16" s="227" cm="1">
        <f t="array" ref="I16">SUMPRODUCT(IF($B$25:$B$235="Part-Time",1,0),IF($C$25:$C$235=$D16,1,0),$E$25:$E$235,I$25:I$235,1+$F$25:$F$235)</f>
        <v>0</v>
      </c>
      <c r="J16" s="227" cm="1">
        <f t="array" ref="J16">SUMPRODUCT(IF($B$25:$B$235="Part-Time",1,0),IF($C$25:$C$235=$D16,1,0),$E$25:$E$235,J$25:J$235,1+$F$25:$F$235)</f>
        <v>0</v>
      </c>
      <c r="K16" s="227" cm="1">
        <f t="array" ref="K16">SUMPRODUCT(IF($B$25:$B$235="Part-Time",1,0),IF($C$25:$C$235=$D16,1,0),$E$25:$E$235,K$25:K$235,1+$F$25:$F$235)</f>
        <v>0</v>
      </c>
      <c r="L16" s="224" cm="1">
        <f t="array" ref="L16">SUMPRODUCT(IF($B$25:$B$235="Part-Time",1,0),IF($C$25:$C$235=$D16,1,0),$E$25:$E$235,L$25:L$235,1+$F$25:$F$235)</f>
        <v>0</v>
      </c>
      <c r="M16" s="223" cm="1">
        <f t="array" ref="M16">SUMPRODUCT(IF($B$25:$B$235="Part-Time",1,0),IF($C$25:$C$235=$D16,1,0),M$25:M$235,1+$G$25:$G$235)</f>
        <v>0</v>
      </c>
      <c r="N16" s="227" cm="1">
        <f t="array" ref="N16">SUMPRODUCT(IF($B$25:$B$235="Part-Time",1,0),IF($C$25:$C$235=$D16,1,0),N$25:N$235,1+$G$25:$G$235)</f>
        <v>0</v>
      </c>
      <c r="O16" s="227" cm="1">
        <f t="array" ref="O16">SUMPRODUCT(IF($B$25:$B$235="Part-Time",1,0),IF($C$25:$C$235=$D16,1,0),O$25:O$235,1+$G$25:$G$235)</f>
        <v>0</v>
      </c>
      <c r="P16" s="227" cm="1">
        <f t="array" ref="P16">SUMPRODUCT(IF($B$25:$B$235="Part-Time",1,0),IF($C$25:$C$235=$D16,1,0),P$25:P$235,1+$G$25:$G$235)</f>
        <v>0</v>
      </c>
      <c r="Q16" s="224" cm="1">
        <f t="array" ref="Q16">SUMPRODUCT(IF($B$25:$B$235="Part-Time",1,0),IF($C$25:$C$235=$D16,1,0),Q$25:Q$235,1+$G$25:$G$235)</f>
        <v>0</v>
      </c>
      <c r="R16" s="223">
        <f t="shared" si="7"/>
        <v>0</v>
      </c>
      <c r="S16" s="227">
        <f t="shared" si="3"/>
        <v>0</v>
      </c>
      <c r="T16" s="227">
        <f t="shared" si="4"/>
        <v>0</v>
      </c>
      <c r="U16" s="227">
        <f t="shared" si="5"/>
        <v>0</v>
      </c>
      <c r="V16" s="224">
        <f t="shared" si="6"/>
        <v>0</v>
      </c>
    </row>
    <row r="17" spans="1:23" s="219" customFormat="1" ht="18.75" x14ac:dyDescent="0.3">
      <c r="A17" s="728">
        <v>13</v>
      </c>
      <c r="B17" s="220"/>
      <c r="C17" s="532"/>
      <c r="D17" s="533" t="s">
        <v>7</v>
      </c>
      <c r="E17" s="531"/>
      <c r="F17" s="531"/>
      <c r="G17" s="366"/>
      <c r="H17" s="223" cm="1">
        <f t="array" ref="H17">SUMPRODUCT(IF($B$25:$B$235="Part-Time",1,0),IF($C$25:$C$235=$D17,1,0),$E$25:$E$235,H$25:H$235,1+$F$25:$F$235)</f>
        <v>0</v>
      </c>
      <c r="I17" s="227" cm="1">
        <f t="array" ref="I17">SUMPRODUCT(IF($B$25:$B$235="Part-Time",1,0),IF($C$25:$C$235=$D17,1,0),$E$25:$E$235,I$25:I$235,1+$F$25:$F$235)</f>
        <v>0</v>
      </c>
      <c r="J17" s="227" cm="1">
        <f t="array" ref="J17">SUMPRODUCT(IF($B$25:$B$235="Part-Time",1,0),IF($C$25:$C$235=$D17,1,0),$E$25:$E$235,J$25:J$235,1+$F$25:$F$235)</f>
        <v>0</v>
      </c>
      <c r="K17" s="227" cm="1">
        <f t="array" ref="K17">SUMPRODUCT(IF($B$25:$B$235="Part-Time",1,0),IF($C$25:$C$235=$D17,1,0),$E$25:$E$235,K$25:K$235,1+$F$25:$F$235)</f>
        <v>0</v>
      </c>
      <c r="L17" s="224" cm="1">
        <f t="array" ref="L17">SUMPRODUCT(IF($B$25:$B$235="Part-Time",1,0),IF($C$25:$C$235=$D17,1,0),$E$25:$E$235,L$25:L$235,1+$F$25:$F$235)</f>
        <v>0</v>
      </c>
      <c r="M17" s="223" cm="1">
        <f t="array" ref="M17">SUMPRODUCT(IF($B$25:$B$235="Part-Time",1,0),IF($C$25:$C$235=$D17,1,0),M$25:M$235,1+$G$25:$G$235)</f>
        <v>0</v>
      </c>
      <c r="N17" s="227" cm="1">
        <f t="array" ref="N17">SUMPRODUCT(IF($B$25:$B$235="Part-Time",1,0),IF($C$25:$C$235=$D17,1,0),N$25:N$235,1+$G$25:$G$235)</f>
        <v>0</v>
      </c>
      <c r="O17" s="227" cm="1">
        <f t="array" ref="O17">SUMPRODUCT(IF($B$25:$B$235="Part-Time",1,0),IF($C$25:$C$235=$D17,1,0),O$25:O$235,1+$G$25:$G$235)</f>
        <v>0</v>
      </c>
      <c r="P17" s="227" cm="1">
        <f t="array" ref="P17">SUMPRODUCT(IF($B$25:$B$235="Part-Time",1,0),IF($C$25:$C$235=$D17,1,0),P$25:P$235,1+$G$25:$G$235)</f>
        <v>0</v>
      </c>
      <c r="Q17" s="224" cm="1">
        <f t="array" ref="Q17">SUMPRODUCT(IF($B$25:$B$235="Part-Time",1,0),IF($C$25:$C$235=$D17,1,0),Q$25:Q$235,1+$G$25:$G$235)</f>
        <v>0</v>
      </c>
      <c r="R17" s="223">
        <f t="shared" si="7"/>
        <v>0</v>
      </c>
      <c r="S17" s="227">
        <f t="shared" si="3"/>
        <v>0</v>
      </c>
      <c r="T17" s="227">
        <f t="shared" si="4"/>
        <v>0</v>
      </c>
      <c r="U17" s="227">
        <f t="shared" si="5"/>
        <v>0</v>
      </c>
      <c r="V17" s="224">
        <f t="shared" si="6"/>
        <v>0</v>
      </c>
    </row>
    <row r="18" spans="1:23" s="219" customFormat="1" ht="18.75" x14ac:dyDescent="0.3">
      <c r="A18" s="728">
        <v>14</v>
      </c>
      <c r="B18" s="220"/>
      <c r="C18" s="529"/>
      <c r="D18" s="174" t="s">
        <v>5</v>
      </c>
      <c r="E18" s="175"/>
      <c r="F18" s="175"/>
      <c r="G18" s="176"/>
      <c r="H18" s="187" cm="1">
        <f t="array" ref="H18">SUMPRODUCT(IF($C$25:$C$235=$D18,1,0),$E$25:$E$235,$H$25:$H$235,1+$F$25:$F$235)</f>
        <v>0</v>
      </c>
      <c r="I18" s="191" cm="1">
        <f t="array" ref="I18">SUMPRODUCT(IF($C$25:$C$235=$D18,1,0),$E$25:$E$235,$H$25:$H$235,1+$F$25:$F$235)</f>
        <v>0</v>
      </c>
      <c r="J18" s="191" cm="1">
        <f t="array" ref="J18">SUMPRODUCT(IF($C$25:$C$235=$D18,1,0),$E$25:$E$235,$H$25:$H$235,1+$F$25:$F$235)</f>
        <v>0</v>
      </c>
      <c r="K18" s="191" cm="1">
        <f t="array" ref="K18">SUMPRODUCT(IF($C$25:$C$235=$D18,1,0),$E$25:$E$235,$H$25:$H$235,1+$F$25:$F$235)</f>
        <v>0</v>
      </c>
      <c r="L18" s="188" cm="1">
        <f t="array" ref="L18">SUMPRODUCT(IF($C$25:$C$235=$D18,1,0),$E$25:$E$235,$H$25:$H$235,1+$F$25:$F$235)</f>
        <v>0</v>
      </c>
      <c r="M18" s="187" cm="1">
        <f t="array" ref="M18">SUMPRODUCT(IF($C$25:$C$235=$D18,1,0),M$25:M$235,1+$G$25:$G$235)</f>
        <v>0</v>
      </c>
      <c r="N18" s="191" cm="1">
        <f t="array" ref="N18">SUMPRODUCT(IF($C$25:$C$235=$D18,1,0),N$25:N$235,1+$G$25:$G$235)</f>
        <v>0</v>
      </c>
      <c r="O18" s="191" cm="1">
        <f t="array" ref="O18">SUMPRODUCT(IF($C$25:$C$235=$D18,1,0),O$25:O$235,1+$G$25:$G$235)</f>
        <v>0</v>
      </c>
      <c r="P18" s="191" cm="1">
        <f t="array" ref="P18">SUMPRODUCT(IF($C$25:$C$235=$D18,1,0),P$25:P$235,1+$G$25:$G$235)</f>
        <v>0</v>
      </c>
      <c r="Q18" s="188" cm="1">
        <f t="array" ref="Q18">SUMPRODUCT(IF($C$25:$C$235=$D18,1,0),Q$25:Q$235,1+$G$25:$G$235)</f>
        <v>0</v>
      </c>
      <c r="R18" s="187">
        <f t="shared" si="7"/>
        <v>0</v>
      </c>
      <c r="S18" s="191">
        <f t="shared" si="3"/>
        <v>0</v>
      </c>
      <c r="T18" s="191">
        <f t="shared" si="4"/>
        <v>0</v>
      </c>
      <c r="U18" s="191">
        <f t="shared" si="5"/>
        <v>0</v>
      </c>
      <c r="V18" s="188">
        <f t="shared" si="6"/>
        <v>0</v>
      </c>
    </row>
    <row r="19" spans="1:23" s="219" customFormat="1" ht="19.5" thickBot="1" x14ac:dyDescent="0.35">
      <c r="A19" s="728">
        <v>15</v>
      </c>
      <c r="B19" s="220"/>
      <c r="C19" s="534"/>
      <c r="D19" s="163" t="s">
        <v>16</v>
      </c>
      <c r="E19" s="164"/>
      <c r="F19" s="164"/>
      <c r="G19" s="165"/>
      <c r="H19" s="166">
        <f>SUM(H6,H12,H18)</f>
        <v>0</v>
      </c>
      <c r="I19" s="167">
        <f t="shared" ref="I19:L19" si="9">SUM(I6,I12,I18)</f>
        <v>0</v>
      </c>
      <c r="J19" s="167">
        <f t="shared" si="9"/>
        <v>0</v>
      </c>
      <c r="K19" s="167">
        <f t="shared" si="9"/>
        <v>0</v>
      </c>
      <c r="L19" s="168">
        <f t="shared" si="9"/>
        <v>0</v>
      </c>
      <c r="M19" s="166">
        <f>SUM(M6,M12,M18)</f>
        <v>0</v>
      </c>
      <c r="N19" s="167">
        <v>0</v>
      </c>
      <c r="O19" s="167">
        <v>0</v>
      </c>
      <c r="P19" s="167">
        <v>0</v>
      </c>
      <c r="Q19" s="168">
        <v>0</v>
      </c>
      <c r="R19" s="166">
        <f t="shared" si="7"/>
        <v>0</v>
      </c>
      <c r="S19" s="167">
        <f t="shared" si="3"/>
        <v>0</v>
      </c>
      <c r="T19" s="167">
        <f t="shared" si="4"/>
        <v>0</v>
      </c>
      <c r="U19" s="167">
        <f t="shared" si="5"/>
        <v>0</v>
      </c>
      <c r="V19" s="168">
        <f t="shared" si="6"/>
        <v>0</v>
      </c>
    </row>
    <row r="20" spans="1:23" s="219" customFormat="1" ht="18.75" x14ac:dyDescent="0.3">
      <c r="A20" s="732"/>
      <c r="B20" s="220"/>
      <c r="C20" s="236"/>
      <c r="D20" s="236"/>
    </row>
    <row r="21" spans="1:23" s="173" customFormat="1" ht="19.5" thickBot="1" x14ac:dyDescent="0.35">
      <c r="A21" s="733"/>
      <c r="B21" s="171" t="s">
        <v>159</v>
      </c>
      <c r="C21" s="172"/>
      <c r="D21" s="172"/>
    </row>
    <row r="22" spans="1:23" ht="45" x14ac:dyDescent="0.25">
      <c r="A22" s="734">
        <v>16</v>
      </c>
      <c r="B22" s="46" t="s">
        <v>68</v>
      </c>
      <c r="C22" s="60" t="s">
        <v>66</v>
      </c>
      <c r="D22" s="98" t="s">
        <v>277</v>
      </c>
      <c r="E22" s="127" t="s">
        <v>67</v>
      </c>
      <c r="F22" s="61" t="s">
        <v>145</v>
      </c>
      <c r="G22" s="126" t="s">
        <v>146</v>
      </c>
      <c r="H22" s="46" t="s">
        <v>134</v>
      </c>
      <c r="I22" s="47" t="s">
        <v>71</v>
      </c>
      <c r="J22" s="47" t="s">
        <v>72</v>
      </c>
      <c r="K22" s="47" t="s">
        <v>73</v>
      </c>
      <c r="L22" s="48" t="s">
        <v>74</v>
      </c>
      <c r="M22" s="65" t="s">
        <v>132</v>
      </c>
      <c r="N22" s="47" t="s">
        <v>123</v>
      </c>
      <c r="O22" s="47" t="s">
        <v>124</v>
      </c>
      <c r="P22" s="47" t="s">
        <v>125</v>
      </c>
      <c r="Q22" s="48" t="s">
        <v>126</v>
      </c>
      <c r="R22" s="46" t="s">
        <v>135</v>
      </c>
      <c r="S22" s="47" t="s">
        <v>61</v>
      </c>
      <c r="T22" s="47" t="s">
        <v>62</v>
      </c>
      <c r="U22" s="47" t="s">
        <v>63</v>
      </c>
      <c r="V22" s="48" t="s">
        <v>64</v>
      </c>
      <c r="W22" s="67" t="s">
        <v>75</v>
      </c>
    </row>
    <row r="23" spans="1:23" s="81" customFormat="1" ht="12.75" x14ac:dyDescent="0.2">
      <c r="A23" s="734">
        <v>17</v>
      </c>
      <c r="B23" s="209" t="s">
        <v>77</v>
      </c>
      <c r="C23" s="210" t="s">
        <v>77</v>
      </c>
      <c r="D23" s="211" t="s">
        <v>77</v>
      </c>
      <c r="E23" s="209" t="s">
        <v>77</v>
      </c>
      <c r="F23" s="210" t="s">
        <v>77</v>
      </c>
      <c r="G23" s="211" t="s">
        <v>77</v>
      </c>
      <c r="H23" s="80" t="s">
        <v>98</v>
      </c>
      <c r="I23" s="82" t="s">
        <v>98</v>
      </c>
      <c r="J23" s="82" t="s">
        <v>98</v>
      </c>
      <c r="K23" s="82" t="s">
        <v>98</v>
      </c>
      <c r="L23" s="83" t="s">
        <v>98</v>
      </c>
      <c r="M23" s="79" t="s">
        <v>98</v>
      </c>
      <c r="N23" s="82" t="s">
        <v>98</v>
      </c>
      <c r="O23" s="82" t="s">
        <v>98</v>
      </c>
      <c r="P23" s="82" t="s">
        <v>98</v>
      </c>
      <c r="Q23" s="83" t="s">
        <v>98</v>
      </c>
      <c r="R23" s="80" t="s">
        <v>99</v>
      </c>
      <c r="S23" s="82" t="s">
        <v>99</v>
      </c>
      <c r="T23" s="82" t="s">
        <v>99</v>
      </c>
      <c r="U23" s="82" t="s">
        <v>99</v>
      </c>
      <c r="V23" s="83" t="s">
        <v>99</v>
      </c>
      <c r="W23" s="88" t="s">
        <v>98</v>
      </c>
    </row>
    <row r="24" spans="1:23" s="36" customFormat="1" ht="127.5" x14ac:dyDescent="0.2">
      <c r="A24" s="734">
        <v>18</v>
      </c>
      <c r="B24" s="56" t="s">
        <v>69</v>
      </c>
      <c r="C24" s="38" t="s">
        <v>70</v>
      </c>
      <c r="D24" s="99" t="s">
        <v>278</v>
      </c>
      <c r="E24" s="128" t="s">
        <v>121</v>
      </c>
      <c r="F24" s="39" t="s">
        <v>148</v>
      </c>
      <c r="G24" s="63" t="s">
        <v>149</v>
      </c>
      <c r="H24" s="107" t="s">
        <v>133</v>
      </c>
      <c r="I24" s="40" t="s">
        <v>79</v>
      </c>
      <c r="J24" s="40" t="s">
        <v>80</v>
      </c>
      <c r="K24" s="40" t="s">
        <v>81</v>
      </c>
      <c r="L24" s="49" t="s">
        <v>82</v>
      </c>
      <c r="M24" s="103" t="s">
        <v>147</v>
      </c>
      <c r="N24" s="37" t="s">
        <v>127</v>
      </c>
      <c r="O24" s="37" t="s">
        <v>128</v>
      </c>
      <c r="P24" s="37" t="s">
        <v>129</v>
      </c>
      <c r="Q24" s="57" t="s">
        <v>130</v>
      </c>
      <c r="R24" s="56" t="s">
        <v>78</v>
      </c>
      <c r="S24" s="37" t="s">
        <v>78</v>
      </c>
      <c r="T24" s="37" t="s">
        <v>78</v>
      </c>
      <c r="U24" s="37" t="s">
        <v>78</v>
      </c>
      <c r="V24" s="57" t="s">
        <v>78</v>
      </c>
      <c r="W24" s="68" t="s">
        <v>76</v>
      </c>
    </row>
    <row r="25" spans="1:23" x14ac:dyDescent="0.25">
      <c r="A25" s="734">
        <v>19</v>
      </c>
      <c r="B25" s="64"/>
      <c r="C25" s="41"/>
      <c r="D25" s="130"/>
      <c r="E25" s="131"/>
      <c r="F25" s="506"/>
      <c r="G25" s="512"/>
      <c r="H25" s="119"/>
      <c r="I25" s="42"/>
      <c r="J25" s="42"/>
      <c r="K25" s="42"/>
      <c r="L25" s="50"/>
      <c r="M25" s="129"/>
      <c r="N25" s="43"/>
      <c r="O25" s="43"/>
      <c r="P25" s="43"/>
      <c r="Q25" s="59"/>
      <c r="R25" s="71" t="str">
        <f t="shared" ref="R25:R99" si="10">IF($B25="","",($E25*H25*(1+$F25))+(M25*(1+$G25)))</f>
        <v/>
      </c>
      <c r="S25" s="72" t="str">
        <f t="shared" ref="S25:S99" si="11">IF($B25="","",($E25*I25*(1+$F25))+(N25*(1+$G25)))</f>
        <v/>
      </c>
      <c r="T25" s="72" t="str">
        <f t="shared" ref="T25:T99" si="12">IF($B25="","",($E25*J25*(1+$F25))+(O25*(1+$G25)))</f>
        <v/>
      </c>
      <c r="U25" s="72" t="str">
        <f t="shared" ref="U25:U99" si="13">IF($B25="","",($E25*K25*(1+$F25))+(P25*(1+$G25)))</f>
        <v/>
      </c>
      <c r="V25" s="73" t="str">
        <f t="shared" ref="V25:V99" si="14">IF($B25="","",($E25*L25*(1+$F25))+(Q25*(1+$G25)))</f>
        <v/>
      </c>
      <c r="W25" s="69"/>
    </row>
    <row r="26" spans="1:23" x14ac:dyDescent="0.25">
      <c r="A26" s="734">
        <v>20</v>
      </c>
      <c r="B26" s="64"/>
      <c r="C26" s="41"/>
      <c r="D26" s="130"/>
      <c r="E26" s="131"/>
      <c r="F26" s="506"/>
      <c r="G26" s="512"/>
      <c r="H26" s="119"/>
      <c r="I26" s="42"/>
      <c r="J26" s="42"/>
      <c r="K26" s="42"/>
      <c r="L26" s="50"/>
      <c r="M26" s="129"/>
      <c r="N26" s="43"/>
      <c r="O26" s="43"/>
      <c r="P26" s="43"/>
      <c r="Q26" s="59"/>
      <c r="R26" s="71" t="str">
        <f t="shared" si="10"/>
        <v/>
      </c>
      <c r="S26" s="72" t="str">
        <f t="shared" si="11"/>
        <v/>
      </c>
      <c r="T26" s="72" t="str">
        <f t="shared" si="12"/>
        <v/>
      </c>
      <c r="U26" s="72" t="str">
        <f t="shared" si="13"/>
        <v/>
      </c>
      <c r="V26" s="73" t="str">
        <f t="shared" si="14"/>
        <v/>
      </c>
      <c r="W26" s="69"/>
    </row>
    <row r="27" spans="1:23" x14ac:dyDescent="0.25">
      <c r="A27" s="734">
        <v>21</v>
      </c>
      <c r="B27" s="64"/>
      <c r="C27" s="41"/>
      <c r="D27" s="130"/>
      <c r="E27" s="131"/>
      <c r="F27" s="506"/>
      <c r="G27" s="512"/>
      <c r="H27" s="119"/>
      <c r="I27" s="42"/>
      <c r="J27" s="42"/>
      <c r="K27" s="42"/>
      <c r="L27" s="50"/>
      <c r="M27" s="129"/>
      <c r="N27" s="43"/>
      <c r="O27" s="43"/>
      <c r="P27" s="43"/>
      <c r="Q27" s="59"/>
      <c r="R27" s="71" t="str">
        <f t="shared" si="10"/>
        <v/>
      </c>
      <c r="S27" s="72" t="str">
        <f t="shared" si="11"/>
        <v/>
      </c>
      <c r="T27" s="72" t="str">
        <f t="shared" si="12"/>
        <v/>
      </c>
      <c r="U27" s="72" t="str">
        <f t="shared" si="13"/>
        <v/>
      </c>
      <c r="V27" s="73" t="str">
        <f t="shared" si="14"/>
        <v/>
      </c>
      <c r="W27" s="69"/>
    </row>
    <row r="28" spans="1:23" x14ac:dyDescent="0.25">
      <c r="A28" s="734">
        <v>22</v>
      </c>
      <c r="B28" s="64"/>
      <c r="C28" s="41"/>
      <c r="D28" s="130"/>
      <c r="E28" s="58"/>
      <c r="F28" s="506"/>
      <c r="G28" s="512"/>
      <c r="H28" s="119"/>
      <c r="I28" s="42"/>
      <c r="J28" s="42"/>
      <c r="K28" s="42"/>
      <c r="L28" s="50"/>
      <c r="M28" s="129"/>
      <c r="N28" s="43"/>
      <c r="O28" s="43"/>
      <c r="P28" s="43"/>
      <c r="Q28" s="59"/>
      <c r="R28" s="71" t="str">
        <f t="shared" si="10"/>
        <v/>
      </c>
      <c r="S28" s="72" t="str">
        <f t="shared" si="11"/>
        <v/>
      </c>
      <c r="T28" s="72" t="str">
        <f t="shared" si="12"/>
        <v/>
      </c>
      <c r="U28" s="72" t="str">
        <f t="shared" si="13"/>
        <v/>
      </c>
      <c r="V28" s="73" t="str">
        <f t="shared" si="14"/>
        <v/>
      </c>
      <c r="W28" s="69"/>
    </row>
    <row r="29" spans="1:23" x14ac:dyDescent="0.25">
      <c r="A29" s="734">
        <v>23</v>
      </c>
      <c r="B29" s="64"/>
      <c r="C29" s="41"/>
      <c r="D29" s="130"/>
      <c r="E29" s="58"/>
      <c r="F29" s="506"/>
      <c r="G29" s="512"/>
      <c r="H29" s="119"/>
      <c r="I29" s="42"/>
      <c r="J29" s="42"/>
      <c r="K29" s="42"/>
      <c r="L29" s="50"/>
      <c r="M29" s="129"/>
      <c r="N29" s="43"/>
      <c r="O29" s="43"/>
      <c r="P29" s="43"/>
      <c r="Q29" s="59"/>
      <c r="R29" s="71" t="str">
        <f t="shared" si="10"/>
        <v/>
      </c>
      <c r="S29" s="72" t="str">
        <f t="shared" si="11"/>
        <v/>
      </c>
      <c r="T29" s="72" t="str">
        <f t="shared" si="12"/>
        <v/>
      </c>
      <c r="U29" s="72" t="str">
        <f t="shared" si="13"/>
        <v/>
      </c>
      <c r="V29" s="73" t="str">
        <f t="shared" si="14"/>
        <v/>
      </c>
      <c r="W29" s="69"/>
    </row>
    <row r="30" spans="1:23" x14ac:dyDescent="0.25">
      <c r="A30" s="734">
        <v>24</v>
      </c>
      <c r="B30" s="64"/>
      <c r="C30" s="41"/>
      <c r="D30" s="130"/>
      <c r="E30" s="58"/>
      <c r="F30" s="506"/>
      <c r="G30" s="512"/>
      <c r="H30" s="119"/>
      <c r="I30" s="42"/>
      <c r="J30" s="42"/>
      <c r="K30" s="42"/>
      <c r="L30" s="50"/>
      <c r="M30" s="129"/>
      <c r="N30" s="43"/>
      <c r="O30" s="43"/>
      <c r="P30" s="43"/>
      <c r="Q30" s="59"/>
      <c r="R30" s="71" t="str">
        <f t="shared" si="10"/>
        <v/>
      </c>
      <c r="S30" s="72" t="str">
        <f t="shared" si="11"/>
        <v/>
      </c>
      <c r="T30" s="72" t="str">
        <f t="shared" si="12"/>
        <v/>
      </c>
      <c r="U30" s="72" t="str">
        <f t="shared" si="13"/>
        <v/>
      </c>
      <c r="V30" s="73" t="str">
        <f t="shared" si="14"/>
        <v/>
      </c>
      <c r="W30" s="69"/>
    </row>
    <row r="31" spans="1:23" x14ac:dyDescent="0.25">
      <c r="A31" s="734">
        <v>25</v>
      </c>
      <c r="B31" s="64"/>
      <c r="C31" s="41"/>
      <c r="D31" s="130"/>
      <c r="E31" s="58"/>
      <c r="F31" s="506"/>
      <c r="G31" s="512"/>
      <c r="H31" s="119"/>
      <c r="I31" s="42"/>
      <c r="J31" s="42"/>
      <c r="K31" s="42"/>
      <c r="L31" s="50"/>
      <c r="M31" s="129"/>
      <c r="N31" s="43"/>
      <c r="O31" s="43"/>
      <c r="P31" s="43"/>
      <c r="Q31" s="59"/>
      <c r="R31" s="71" t="str">
        <f t="shared" si="10"/>
        <v/>
      </c>
      <c r="S31" s="72" t="str">
        <f t="shared" si="11"/>
        <v/>
      </c>
      <c r="T31" s="72" t="str">
        <f t="shared" si="12"/>
        <v/>
      </c>
      <c r="U31" s="72" t="str">
        <f t="shared" si="13"/>
        <v/>
      </c>
      <c r="V31" s="73" t="str">
        <f t="shared" si="14"/>
        <v/>
      </c>
      <c r="W31" s="69"/>
    </row>
    <row r="32" spans="1:23" ht="16.5" customHeight="1" x14ac:dyDescent="0.25">
      <c r="A32" s="734">
        <v>26</v>
      </c>
      <c r="B32" s="64"/>
      <c r="C32" s="41"/>
      <c r="D32" s="130"/>
      <c r="E32" s="58"/>
      <c r="F32" s="506"/>
      <c r="G32" s="512"/>
      <c r="H32" s="119"/>
      <c r="I32" s="42"/>
      <c r="J32" s="42"/>
      <c r="K32" s="42"/>
      <c r="L32" s="50"/>
      <c r="M32" s="129"/>
      <c r="N32" s="43"/>
      <c r="O32" s="43"/>
      <c r="P32" s="43"/>
      <c r="Q32" s="59"/>
      <c r="R32" s="71" t="str">
        <f t="shared" si="10"/>
        <v/>
      </c>
      <c r="S32" s="72" t="str">
        <f t="shared" si="11"/>
        <v/>
      </c>
      <c r="T32" s="72" t="str">
        <f t="shared" si="12"/>
        <v/>
      </c>
      <c r="U32" s="72" t="str">
        <f t="shared" si="13"/>
        <v/>
      </c>
      <c r="V32" s="73" t="str">
        <f t="shared" si="14"/>
        <v/>
      </c>
      <c r="W32" s="69"/>
    </row>
    <row r="33" spans="1:23" x14ac:dyDescent="0.25">
      <c r="A33" s="734">
        <v>27</v>
      </c>
      <c r="B33" s="64"/>
      <c r="C33" s="41"/>
      <c r="D33" s="130"/>
      <c r="E33" s="58"/>
      <c r="F33" s="506"/>
      <c r="G33" s="512"/>
      <c r="H33" s="119"/>
      <c r="I33" s="42"/>
      <c r="J33" s="42"/>
      <c r="K33" s="42"/>
      <c r="L33" s="50"/>
      <c r="M33" s="129"/>
      <c r="N33" s="43"/>
      <c r="O33" s="43"/>
      <c r="P33" s="43"/>
      <c r="Q33" s="59"/>
      <c r="R33" s="71" t="str">
        <f t="shared" si="10"/>
        <v/>
      </c>
      <c r="S33" s="72" t="str">
        <f t="shared" si="11"/>
        <v/>
      </c>
      <c r="T33" s="72" t="str">
        <f t="shared" si="12"/>
        <v/>
      </c>
      <c r="U33" s="72" t="str">
        <f t="shared" si="13"/>
        <v/>
      </c>
      <c r="V33" s="73" t="str">
        <f t="shared" si="14"/>
        <v/>
      </c>
      <c r="W33" s="69"/>
    </row>
    <row r="34" spans="1:23" x14ac:dyDescent="0.25">
      <c r="A34" s="734">
        <v>28</v>
      </c>
      <c r="B34" s="64"/>
      <c r="C34" s="41"/>
      <c r="D34" s="130"/>
      <c r="E34" s="58"/>
      <c r="F34" s="506"/>
      <c r="G34" s="512"/>
      <c r="H34" s="119"/>
      <c r="I34" s="42"/>
      <c r="J34" s="42"/>
      <c r="K34" s="42"/>
      <c r="L34" s="50"/>
      <c r="M34" s="129"/>
      <c r="N34" s="43"/>
      <c r="O34" s="43"/>
      <c r="P34" s="43"/>
      <c r="Q34" s="59"/>
      <c r="R34" s="71" t="str">
        <f t="shared" si="10"/>
        <v/>
      </c>
      <c r="S34" s="72" t="str">
        <f t="shared" si="11"/>
        <v/>
      </c>
      <c r="T34" s="72" t="str">
        <f t="shared" si="12"/>
        <v/>
      </c>
      <c r="U34" s="72" t="str">
        <f t="shared" si="13"/>
        <v/>
      </c>
      <c r="V34" s="73" t="str">
        <f t="shared" si="14"/>
        <v/>
      </c>
      <c r="W34" s="69"/>
    </row>
    <row r="35" spans="1:23" x14ac:dyDescent="0.25">
      <c r="A35" s="734">
        <v>29</v>
      </c>
      <c r="B35" s="64"/>
      <c r="C35" s="41"/>
      <c r="D35" s="130"/>
      <c r="E35" s="58"/>
      <c r="F35" s="506"/>
      <c r="G35" s="512"/>
      <c r="H35" s="119"/>
      <c r="I35" s="42"/>
      <c r="J35" s="42"/>
      <c r="K35" s="42"/>
      <c r="L35" s="50"/>
      <c r="M35" s="129"/>
      <c r="N35" s="43"/>
      <c r="O35" s="43"/>
      <c r="P35" s="43"/>
      <c r="Q35" s="59"/>
      <c r="R35" s="71" t="str">
        <f t="shared" si="10"/>
        <v/>
      </c>
      <c r="S35" s="72" t="str">
        <f t="shared" si="11"/>
        <v/>
      </c>
      <c r="T35" s="72" t="str">
        <f t="shared" si="12"/>
        <v/>
      </c>
      <c r="U35" s="72" t="str">
        <f t="shared" si="13"/>
        <v/>
      </c>
      <c r="V35" s="73" t="str">
        <f t="shared" si="14"/>
        <v/>
      </c>
      <c r="W35" s="69"/>
    </row>
    <row r="36" spans="1:23" x14ac:dyDescent="0.25">
      <c r="A36" s="734">
        <v>30</v>
      </c>
      <c r="B36" s="64"/>
      <c r="C36" s="41"/>
      <c r="D36" s="130"/>
      <c r="E36" s="58"/>
      <c r="F36" s="506"/>
      <c r="G36" s="512"/>
      <c r="H36" s="119"/>
      <c r="I36" s="42"/>
      <c r="J36" s="42"/>
      <c r="K36" s="42"/>
      <c r="L36" s="50"/>
      <c r="M36" s="129"/>
      <c r="N36" s="43"/>
      <c r="O36" s="43"/>
      <c r="P36" s="43"/>
      <c r="Q36" s="59"/>
      <c r="R36" s="71" t="str">
        <f t="shared" si="10"/>
        <v/>
      </c>
      <c r="S36" s="72" t="str">
        <f t="shared" si="11"/>
        <v/>
      </c>
      <c r="T36" s="72" t="str">
        <f t="shared" si="12"/>
        <v/>
      </c>
      <c r="U36" s="72" t="str">
        <f t="shared" si="13"/>
        <v/>
      </c>
      <c r="V36" s="73" t="str">
        <f t="shared" si="14"/>
        <v/>
      </c>
      <c r="W36" s="69"/>
    </row>
    <row r="37" spans="1:23" x14ac:dyDescent="0.25">
      <c r="A37" s="734">
        <v>31</v>
      </c>
      <c r="B37" s="64"/>
      <c r="C37" s="41"/>
      <c r="D37" s="130"/>
      <c r="E37" s="58"/>
      <c r="F37" s="506"/>
      <c r="G37" s="512"/>
      <c r="H37" s="119"/>
      <c r="I37" s="42"/>
      <c r="J37" s="42"/>
      <c r="K37" s="42"/>
      <c r="L37" s="50"/>
      <c r="M37" s="129"/>
      <c r="N37" s="43"/>
      <c r="O37" s="43"/>
      <c r="P37" s="43"/>
      <c r="Q37" s="59"/>
      <c r="R37" s="71" t="str">
        <f t="shared" si="10"/>
        <v/>
      </c>
      <c r="S37" s="72" t="str">
        <f t="shared" si="11"/>
        <v/>
      </c>
      <c r="T37" s="72" t="str">
        <f t="shared" si="12"/>
        <v/>
      </c>
      <c r="U37" s="72" t="str">
        <f t="shared" si="13"/>
        <v/>
      </c>
      <c r="V37" s="73" t="str">
        <f t="shared" si="14"/>
        <v/>
      </c>
      <c r="W37" s="69"/>
    </row>
    <row r="38" spans="1:23" x14ac:dyDescent="0.25">
      <c r="A38" s="734">
        <v>32</v>
      </c>
      <c r="B38" s="64"/>
      <c r="C38" s="41"/>
      <c r="D38" s="130"/>
      <c r="E38" s="58"/>
      <c r="F38" s="506"/>
      <c r="G38" s="512"/>
      <c r="H38" s="119"/>
      <c r="I38" s="42"/>
      <c r="J38" s="42"/>
      <c r="K38" s="42"/>
      <c r="L38" s="50"/>
      <c r="M38" s="129"/>
      <c r="N38" s="43"/>
      <c r="O38" s="43"/>
      <c r="P38" s="43"/>
      <c r="Q38" s="59"/>
      <c r="R38" s="71" t="str">
        <f t="shared" si="10"/>
        <v/>
      </c>
      <c r="S38" s="72" t="str">
        <f t="shared" si="11"/>
        <v/>
      </c>
      <c r="T38" s="72" t="str">
        <f t="shared" si="12"/>
        <v/>
      </c>
      <c r="U38" s="72" t="str">
        <f t="shared" si="13"/>
        <v/>
      </c>
      <c r="V38" s="73" t="str">
        <f t="shared" si="14"/>
        <v/>
      </c>
      <c r="W38" s="69"/>
    </row>
    <row r="39" spans="1:23" x14ac:dyDescent="0.25">
      <c r="A39" s="734">
        <v>33</v>
      </c>
      <c r="B39" s="64"/>
      <c r="C39" s="41"/>
      <c r="D39" s="130"/>
      <c r="E39" s="58"/>
      <c r="F39" s="506"/>
      <c r="G39" s="512"/>
      <c r="H39" s="119"/>
      <c r="I39" s="42"/>
      <c r="J39" s="42"/>
      <c r="K39" s="42"/>
      <c r="L39" s="50"/>
      <c r="M39" s="129"/>
      <c r="N39" s="43"/>
      <c r="O39" s="43"/>
      <c r="P39" s="43"/>
      <c r="Q39" s="59"/>
      <c r="R39" s="71" t="str">
        <f t="shared" si="10"/>
        <v/>
      </c>
      <c r="S39" s="72" t="str">
        <f t="shared" si="11"/>
        <v/>
      </c>
      <c r="T39" s="72" t="str">
        <f t="shared" si="12"/>
        <v/>
      </c>
      <c r="U39" s="72" t="str">
        <f t="shared" si="13"/>
        <v/>
      </c>
      <c r="V39" s="73" t="str">
        <f t="shared" si="14"/>
        <v/>
      </c>
      <c r="W39" s="69"/>
    </row>
    <row r="40" spans="1:23" x14ac:dyDescent="0.25">
      <c r="A40" s="734">
        <v>34</v>
      </c>
      <c r="B40" s="64"/>
      <c r="C40" s="41"/>
      <c r="D40" s="130"/>
      <c r="E40" s="58"/>
      <c r="F40" s="506"/>
      <c r="G40" s="512"/>
      <c r="H40" s="119"/>
      <c r="I40" s="42"/>
      <c r="J40" s="42"/>
      <c r="K40" s="42"/>
      <c r="L40" s="50"/>
      <c r="M40" s="129"/>
      <c r="N40" s="43"/>
      <c r="O40" s="43"/>
      <c r="P40" s="43"/>
      <c r="Q40" s="59"/>
      <c r="R40" s="71" t="str">
        <f t="shared" ref="R40:R74" si="15">IF($B40="","",($E40*H40*(1+$F40))+(M40*(1+$G40)))</f>
        <v/>
      </c>
      <c r="S40" s="72" t="str">
        <f t="shared" ref="S40:S74" si="16">IF($B40="","",($E40*I40*(1+$F40))+(N40*(1+$G40)))</f>
        <v/>
      </c>
      <c r="T40" s="72" t="str">
        <f t="shared" ref="T40:T74" si="17">IF($B40="","",($E40*J40*(1+$F40))+(O40*(1+$G40)))</f>
        <v/>
      </c>
      <c r="U40" s="72" t="str">
        <f t="shared" ref="U40:U74" si="18">IF($B40="","",($E40*K40*(1+$F40))+(P40*(1+$G40)))</f>
        <v/>
      </c>
      <c r="V40" s="73" t="str">
        <f t="shared" ref="V40:V74" si="19">IF($B40="","",($E40*L40*(1+$F40))+(Q40*(1+$G40)))</f>
        <v/>
      </c>
      <c r="W40" s="69"/>
    </row>
    <row r="41" spans="1:23" x14ac:dyDescent="0.25">
      <c r="A41" s="734">
        <v>35</v>
      </c>
      <c r="B41" s="64"/>
      <c r="C41" s="41"/>
      <c r="D41" s="130"/>
      <c r="E41" s="58"/>
      <c r="F41" s="506"/>
      <c r="G41" s="512"/>
      <c r="H41" s="119"/>
      <c r="I41" s="42"/>
      <c r="J41" s="42"/>
      <c r="K41" s="42"/>
      <c r="L41" s="50"/>
      <c r="M41" s="129"/>
      <c r="N41" s="43"/>
      <c r="O41" s="43"/>
      <c r="P41" s="43"/>
      <c r="Q41" s="59"/>
      <c r="R41" s="71" t="str">
        <f t="shared" si="15"/>
        <v/>
      </c>
      <c r="S41" s="72" t="str">
        <f t="shared" si="16"/>
        <v/>
      </c>
      <c r="T41" s="72" t="str">
        <f t="shared" si="17"/>
        <v/>
      </c>
      <c r="U41" s="72" t="str">
        <f t="shared" si="18"/>
        <v/>
      </c>
      <c r="V41" s="73" t="str">
        <f t="shared" si="19"/>
        <v/>
      </c>
      <c r="W41" s="69"/>
    </row>
    <row r="42" spans="1:23" x14ac:dyDescent="0.25">
      <c r="A42" s="734">
        <v>36</v>
      </c>
      <c r="B42" s="64"/>
      <c r="C42" s="41"/>
      <c r="D42" s="130"/>
      <c r="E42" s="58"/>
      <c r="F42" s="506"/>
      <c r="G42" s="512"/>
      <c r="H42" s="119"/>
      <c r="I42" s="42"/>
      <c r="J42" s="42"/>
      <c r="K42" s="42"/>
      <c r="L42" s="50"/>
      <c r="M42" s="129"/>
      <c r="N42" s="43"/>
      <c r="O42" s="43"/>
      <c r="P42" s="43"/>
      <c r="Q42" s="59"/>
      <c r="R42" s="71" t="str">
        <f t="shared" si="15"/>
        <v/>
      </c>
      <c r="S42" s="72" t="str">
        <f t="shared" si="16"/>
        <v/>
      </c>
      <c r="T42" s="72" t="str">
        <f t="shared" si="17"/>
        <v/>
      </c>
      <c r="U42" s="72" t="str">
        <f t="shared" si="18"/>
        <v/>
      </c>
      <c r="V42" s="73" t="str">
        <f t="shared" si="19"/>
        <v/>
      </c>
      <c r="W42" s="69"/>
    </row>
    <row r="43" spans="1:23" x14ac:dyDescent="0.25">
      <c r="A43" s="734">
        <v>37</v>
      </c>
      <c r="B43" s="64"/>
      <c r="C43" s="41"/>
      <c r="D43" s="130"/>
      <c r="E43" s="58"/>
      <c r="F43" s="506"/>
      <c r="G43" s="512"/>
      <c r="H43" s="119"/>
      <c r="I43" s="42"/>
      <c r="J43" s="42"/>
      <c r="K43" s="42"/>
      <c r="L43" s="50"/>
      <c r="M43" s="129"/>
      <c r="N43" s="43"/>
      <c r="O43" s="43"/>
      <c r="P43" s="43"/>
      <c r="Q43" s="59"/>
      <c r="R43" s="71" t="str">
        <f t="shared" si="15"/>
        <v/>
      </c>
      <c r="S43" s="72" t="str">
        <f t="shared" si="16"/>
        <v/>
      </c>
      <c r="T43" s="72" t="str">
        <f t="shared" si="17"/>
        <v/>
      </c>
      <c r="U43" s="72" t="str">
        <f t="shared" si="18"/>
        <v/>
      </c>
      <c r="V43" s="73" t="str">
        <f t="shared" si="19"/>
        <v/>
      </c>
      <c r="W43" s="69"/>
    </row>
    <row r="44" spans="1:23" x14ac:dyDescent="0.25">
      <c r="A44" s="734">
        <v>38</v>
      </c>
      <c r="B44" s="64"/>
      <c r="C44" s="41"/>
      <c r="D44" s="130"/>
      <c r="E44" s="58"/>
      <c r="F44" s="506"/>
      <c r="G44" s="512"/>
      <c r="H44" s="119"/>
      <c r="I44" s="42"/>
      <c r="J44" s="42"/>
      <c r="K44" s="42"/>
      <c r="L44" s="50"/>
      <c r="M44" s="129"/>
      <c r="N44" s="43"/>
      <c r="O44" s="43"/>
      <c r="P44" s="43"/>
      <c r="Q44" s="59"/>
      <c r="R44" s="71" t="str">
        <f t="shared" si="15"/>
        <v/>
      </c>
      <c r="S44" s="72" t="str">
        <f t="shared" si="16"/>
        <v/>
      </c>
      <c r="T44" s="72" t="str">
        <f t="shared" si="17"/>
        <v/>
      </c>
      <c r="U44" s="72" t="str">
        <f t="shared" si="18"/>
        <v/>
      </c>
      <c r="V44" s="73" t="str">
        <f t="shared" si="19"/>
        <v/>
      </c>
      <c r="W44" s="69"/>
    </row>
    <row r="45" spans="1:23" x14ac:dyDescent="0.25">
      <c r="A45" s="734">
        <v>39</v>
      </c>
      <c r="B45" s="64"/>
      <c r="C45" s="41"/>
      <c r="D45" s="130"/>
      <c r="E45" s="58"/>
      <c r="F45" s="506"/>
      <c r="G45" s="512"/>
      <c r="H45" s="119"/>
      <c r="I45" s="42"/>
      <c r="J45" s="42"/>
      <c r="K45" s="42"/>
      <c r="L45" s="50"/>
      <c r="M45" s="129"/>
      <c r="N45" s="43"/>
      <c r="O45" s="43"/>
      <c r="P45" s="43"/>
      <c r="Q45" s="59"/>
      <c r="R45" s="71" t="str">
        <f t="shared" si="15"/>
        <v/>
      </c>
      <c r="S45" s="72" t="str">
        <f t="shared" si="16"/>
        <v/>
      </c>
      <c r="T45" s="72" t="str">
        <f t="shared" si="17"/>
        <v/>
      </c>
      <c r="U45" s="72" t="str">
        <f t="shared" si="18"/>
        <v/>
      </c>
      <c r="V45" s="73" t="str">
        <f t="shared" si="19"/>
        <v/>
      </c>
      <c r="W45" s="69"/>
    </row>
    <row r="46" spans="1:23" x14ac:dyDescent="0.25">
      <c r="A46" s="734">
        <v>40</v>
      </c>
      <c r="B46" s="64"/>
      <c r="C46" s="41"/>
      <c r="D46" s="130"/>
      <c r="E46" s="58"/>
      <c r="F46" s="506"/>
      <c r="G46" s="512"/>
      <c r="H46" s="119"/>
      <c r="I46" s="42"/>
      <c r="J46" s="42"/>
      <c r="K46" s="42"/>
      <c r="L46" s="50"/>
      <c r="M46" s="129"/>
      <c r="N46" s="43"/>
      <c r="O46" s="43"/>
      <c r="P46" s="43"/>
      <c r="Q46" s="59"/>
      <c r="R46" s="71" t="str">
        <f t="shared" si="15"/>
        <v/>
      </c>
      <c r="S46" s="72" t="str">
        <f t="shared" si="16"/>
        <v/>
      </c>
      <c r="T46" s="72" t="str">
        <f t="shared" si="17"/>
        <v/>
      </c>
      <c r="U46" s="72" t="str">
        <f t="shared" si="18"/>
        <v/>
      </c>
      <c r="V46" s="73" t="str">
        <f t="shared" si="19"/>
        <v/>
      </c>
      <c r="W46" s="69"/>
    </row>
    <row r="47" spans="1:23" x14ac:dyDescent="0.25">
      <c r="A47" s="734">
        <v>41</v>
      </c>
      <c r="B47" s="64"/>
      <c r="C47" s="41"/>
      <c r="D47" s="130"/>
      <c r="E47" s="58"/>
      <c r="F47" s="506"/>
      <c r="G47" s="512"/>
      <c r="H47" s="119"/>
      <c r="I47" s="42"/>
      <c r="J47" s="42"/>
      <c r="K47" s="42"/>
      <c r="L47" s="50"/>
      <c r="M47" s="129"/>
      <c r="N47" s="43"/>
      <c r="O47" s="43"/>
      <c r="P47" s="43"/>
      <c r="Q47" s="59"/>
      <c r="R47" s="71" t="str">
        <f t="shared" si="15"/>
        <v/>
      </c>
      <c r="S47" s="72" t="str">
        <f t="shared" si="16"/>
        <v/>
      </c>
      <c r="T47" s="72" t="str">
        <f t="shared" si="17"/>
        <v/>
      </c>
      <c r="U47" s="72" t="str">
        <f t="shared" si="18"/>
        <v/>
      </c>
      <c r="V47" s="73" t="str">
        <f t="shared" si="19"/>
        <v/>
      </c>
      <c r="W47" s="69"/>
    </row>
    <row r="48" spans="1:23" x14ac:dyDescent="0.25">
      <c r="A48" s="734">
        <v>42</v>
      </c>
      <c r="B48" s="64"/>
      <c r="C48" s="41"/>
      <c r="D48" s="130"/>
      <c r="E48" s="58"/>
      <c r="F48" s="506"/>
      <c r="G48" s="512"/>
      <c r="H48" s="119"/>
      <c r="I48" s="42"/>
      <c r="J48" s="42"/>
      <c r="K48" s="42"/>
      <c r="L48" s="50"/>
      <c r="M48" s="129"/>
      <c r="N48" s="43"/>
      <c r="O48" s="43"/>
      <c r="P48" s="43"/>
      <c r="Q48" s="59"/>
      <c r="R48" s="71" t="str">
        <f t="shared" si="15"/>
        <v/>
      </c>
      <c r="S48" s="72" t="str">
        <f t="shared" si="16"/>
        <v/>
      </c>
      <c r="T48" s="72" t="str">
        <f t="shared" si="17"/>
        <v/>
      </c>
      <c r="U48" s="72" t="str">
        <f t="shared" si="18"/>
        <v/>
      </c>
      <c r="V48" s="73" t="str">
        <f t="shared" si="19"/>
        <v/>
      </c>
      <c r="W48" s="69"/>
    </row>
    <row r="49" spans="1:23" x14ac:dyDescent="0.25">
      <c r="A49" s="734">
        <v>43</v>
      </c>
      <c r="B49" s="64"/>
      <c r="C49" s="41"/>
      <c r="D49" s="130"/>
      <c r="E49" s="58"/>
      <c r="F49" s="506"/>
      <c r="G49" s="512"/>
      <c r="H49" s="119"/>
      <c r="I49" s="42"/>
      <c r="J49" s="42"/>
      <c r="K49" s="42"/>
      <c r="L49" s="50"/>
      <c r="M49" s="129"/>
      <c r="N49" s="43"/>
      <c r="O49" s="43"/>
      <c r="P49" s="43"/>
      <c r="Q49" s="59"/>
      <c r="R49" s="71" t="str">
        <f t="shared" si="15"/>
        <v/>
      </c>
      <c r="S49" s="72" t="str">
        <f t="shared" si="16"/>
        <v/>
      </c>
      <c r="T49" s="72" t="str">
        <f t="shared" si="17"/>
        <v/>
      </c>
      <c r="U49" s="72" t="str">
        <f t="shared" si="18"/>
        <v/>
      </c>
      <c r="V49" s="73" t="str">
        <f t="shared" si="19"/>
        <v/>
      </c>
      <c r="W49" s="69"/>
    </row>
    <row r="50" spans="1:23" x14ac:dyDescent="0.25">
      <c r="A50" s="734">
        <v>44</v>
      </c>
      <c r="B50" s="64"/>
      <c r="C50" s="41"/>
      <c r="D50" s="130"/>
      <c r="E50" s="58"/>
      <c r="F50" s="506"/>
      <c r="G50" s="512"/>
      <c r="H50" s="119"/>
      <c r="I50" s="42"/>
      <c r="J50" s="42"/>
      <c r="K50" s="42"/>
      <c r="L50" s="50"/>
      <c r="M50" s="129"/>
      <c r="N50" s="43"/>
      <c r="O50" s="43"/>
      <c r="P50" s="43"/>
      <c r="Q50" s="59"/>
      <c r="R50" s="71" t="str">
        <f t="shared" si="15"/>
        <v/>
      </c>
      <c r="S50" s="72" t="str">
        <f t="shared" si="16"/>
        <v/>
      </c>
      <c r="T50" s="72" t="str">
        <f t="shared" si="17"/>
        <v/>
      </c>
      <c r="U50" s="72" t="str">
        <f t="shared" si="18"/>
        <v/>
      </c>
      <c r="V50" s="73" t="str">
        <f t="shared" si="19"/>
        <v/>
      </c>
      <c r="W50" s="69"/>
    </row>
    <row r="51" spans="1:23" x14ac:dyDescent="0.25">
      <c r="A51" s="734">
        <v>45</v>
      </c>
      <c r="B51" s="64"/>
      <c r="C51" s="41"/>
      <c r="D51" s="130"/>
      <c r="E51" s="58"/>
      <c r="F51" s="506"/>
      <c r="G51" s="512"/>
      <c r="H51" s="119"/>
      <c r="I51" s="42"/>
      <c r="J51" s="42"/>
      <c r="K51" s="42"/>
      <c r="L51" s="50"/>
      <c r="M51" s="129"/>
      <c r="N51" s="43"/>
      <c r="O51" s="43"/>
      <c r="P51" s="43"/>
      <c r="Q51" s="59"/>
      <c r="R51" s="71" t="str">
        <f t="shared" si="15"/>
        <v/>
      </c>
      <c r="S51" s="72" t="str">
        <f t="shared" si="16"/>
        <v/>
      </c>
      <c r="T51" s="72" t="str">
        <f t="shared" si="17"/>
        <v/>
      </c>
      <c r="U51" s="72" t="str">
        <f t="shared" si="18"/>
        <v/>
      </c>
      <c r="V51" s="73" t="str">
        <f t="shared" si="19"/>
        <v/>
      </c>
      <c r="W51" s="69"/>
    </row>
    <row r="52" spans="1:23" x14ac:dyDescent="0.25">
      <c r="A52" s="734">
        <v>46</v>
      </c>
      <c r="B52" s="64"/>
      <c r="C52" s="41"/>
      <c r="D52" s="130"/>
      <c r="E52" s="58"/>
      <c r="F52" s="506"/>
      <c r="G52" s="512"/>
      <c r="H52" s="119"/>
      <c r="I52" s="42"/>
      <c r="J52" s="42"/>
      <c r="K52" s="42"/>
      <c r="L52" s="50"/>
      <c r="M52" s="129"/>
      <c r="N52" s="43"/>
      <c r="O52" s="43"/>
      <c r="P52" s="43"/>
      <c r="Q52" s="59"/>
      <c r="R52" s="71" t="str">
        <f t="shared" si="15"/>
        <v/>
      </c>
      <c r="S52" s="72" t="str">
        <f t="shared" si="16"/>
        <v/>
      </c>
      <c r="T52" s="72" t="str">
        <f t="shared" si="17"/>
        <v/>
      </c>
      <c r="U52" s="72" t="str">
        <f t="shared" si="18"/>
        <v/>
      </c>
      <c r="V52" s="73" t="str">
        <f t="shared" si="19"/>
        <v/>
      </c>
      <c r="W52" s="69"/>
    </row>
    <row r="53" spans="1:23" x14ac:dyDescent="0.25">
      <c r="A53" s="734">
        <v>47</v>
      </c>
      <c r="B53" s="64"/>
      <c r="C53" s="41"/>
      <c r="D53" s="86"/>
      <c r="E53" s="51"/>
      <c r="F53" s="507"/>
      <c r="G53" s="513"/>
      <c r="H53" s="51"/>
      <c r="I53" s="44"/>
      <c r="J53" s="44"/>
      <c r="K53" s="44"/>
      <c r="L53" s="52"/>
      <c r="M53" s="45"/>
      <c r="N53" s="44"/>
      <c r="O53" s="44"/>
      <c r="P53" s="44"/>
      <c r="Q53" s="52"/>
      <c r="R53" s="71" t="str">
        <f t="shared" si="15"/>
        <v/>
      </c>
      <c r="S53" s="72" t="str">
        <f t="shared" si="16"/>
        <v/>
      </c>
      <c r="T53" s="72" t="str">
        <f t="shared" si="17"/>
        <v/>
      </c>
      <c r="U53" s="72" t="str">
        <f t="shared" si="18"/>
        <v/>
      </c>
      <c r="V53" s="73" t="str">
        <f t="shared" si="19"/>
        <v/>
      </c>
      <c r="W53" s="69"/>
    </row>
    <row r="54" spans="1:23" x14ac:dyDescent="0.25">
      <c r="A54" s="734">
        <v>48</v>
      </c>
      <c r="B54" s="51"/>
      <c r="C54" s="41"/>
      <c r="D54" s="86"/>
      <c r="E54" s="51"/>
      <c r="F54" s="507"/>
      <c r="G54" s="513"/>
      <c r="H54" s="51"/>
      <c r="I54" s="44"/>
      <c r="J54" s="44"/>
      <c r="K54" s="44"/>
      <c r="L54" s="52"/>
      <c r="M54" s="45"/>
      <c r="N54" s="44"/>
      <c r="O54" s="44"/>
      <c r="P54" s="44"/>
      <c r="Q54" s="52"/>
      <c r="R54" s="71" t="str">
        <f t="shared" si="15"/>
        <v/>
      </c>
      <c r="S54" s="72" t="str">
        <f t="shared" si="16"/>
        <v/>
      </c>
      <c r="T54" s="72" t="str">
        <f t="shared" si="17"/>
        <v/>
      </c>
      <c r="U54" s="72" t="str">
        <f t="shared" si="18"/>
        <v/>
      </c>
      <c r="V54" s="73" t="str">
        <f t="shared" si="19"/>
        <v/>
      </c>
      <c r="W54" s="69"/>
    </row>
    <row r="55" spans="1:23" x14ac:dyDescent="0.25">
      <c r="A55" s="734">
        <v>49</v>
      </c>
      <c r="B55" s="51"/>
      <c r="C55" s="41"/>
      <c r="D55" s="86"/>
      <c r="E55" s="51"/>
      <c r="F55" s="507"/>
      <c r="G55" s="513"/>
      <c r="H55" s="51"/>
      <c r="I55" s="44"/>
      <c r="J55" s="44"/>
      <c r="K55" s="44"/>
      <c r="L55" s="52"/>
      <c r="M55" s="45"/>
      <c r="N55" s="44"/>
      <c r="O55" s="44"/>
      <c r="P55" s="44"/>
      <c r="Q55" s="52"/>
      <c r="R55" s="71" t="str">
        <f t="shared" si="15"/>
        <v/>
      </c>
      <c r="S55" s="72" t="str">
        <f t="shared" si="16"/>
        <v/>
      </c>
      <c r="T55" s="72" t="str">
        <f t="shared" si="17"/>
        <v/>
      </c>
      <c r="U55" s="72" t="str">
        <f t="shared" si="18"/>
        <v/>
      </c>
      <c r="V55" s="73" t="str">
        <f t="shared" si="19"/>
        <v/>
      </c>
      <c r="W55" s="69"/>
    </row>
    <row r="56" spans="1:23" x14ac:dyDescent="0.25">
      <c r="A56" s="734">
        <v>50</v>
      </c>
      <c r="B56" s="51"/>
      <c r="C56" s="41"/>
      <c r="D56" s="86"/>
      <c r="E56" s="51"/>
      <c r="F56" s="507"/>
      <c r="G56" s="513"/>
      <c r="H56" s="51"/>
      <c r="I56" s="44"/>
      <c r="J56" s="44"/>
      <c r="K56" s="44"/>
      <c r="L56" s="52"/>
      <c r="M56" s="45"/>
      <c r="N56" s="44"/>
      <c r="O56" s="44"/>
      <c r="P56" s="44"/>
      <c r="Q56" s="52"/>
      <c r="R56" s="71" t="str">
        <f t="shared" si="15"/>
        <v/>
      </c>
      <c r="S56" s="72" t="str">
        <f t="shared" si="16"/>
        <v/>
      </c>
      <c r="T56" s="72" t="str">
        <f t="shared" si="17"/>
        <v/>
      </c>
      <c r="U56" s="72" t="str">
        <f t="shared" si="18"/>
        <v/>
      </c>
      <c r="V56" s="73" t="str">
        <f t="shared" si="19"/>
        <v/>
      </c>
      <c r="W56" s="69"/>
    </row>
    <row r="57" spans="1:23" x14ac:dyDescent="0.25">
      <c r="A57" s="734">
        <v>51</v>
      </c>
      <c r="B57" s="51"/>
      <c r="C57" s="41"/>
      <c r="D57" s="86"/>
      <c r="E57" s="51"/>
      <c r="F57" s="507"/>
      <c r="G57" s="513"/>
      <c r="H57" s="51"/>
      <c r="I57" s="44"/>
      <c r="J57" s="44"/>
      <c r="K57" s="44"/>
      <c r="L57" s="52"/>
      <c r="M57" s="45"/>
      <c r="N57" s="44"/>
      <c r="O57" s="44"/>
      <c r="P57" s="44"/>
      <c r="Q57" s="52"/>
      <c r="R57" s="71" t="str">
        <f t="shared" si="15"/>
        <v/>
      </c>
      <c r="S57" s="72" t="str">
        <f t="shared" si="16"/>
        <v/>
      </c>
      <c r="T57" s="72" t="str">
        <f t="shared" si="17"/>
        <v/>
      </c>
      <c r="U57" s="72" t="str">
        <f t="shared" si="18"/>
        <v/>
      </c>
      <c r="V57" s="73" t="str">
        <f t="shared" si="19"/>
        <v/>
      </c>
      <c r="W57" s="69"/>
    </row>
    <row r="58" spans="1:23" x14ac:dyDescent="0.25">
      <c r="A58" s="734">
        <v>52</v>
      </c>
      <c r="B58" s="51"/>
      <c r="C58" s="41"/>
      <c r="D58" s="86"/>
      <c r="E58" s="51"/>
      <c r="F58" s="507"/>
      <c r="G58" s="513"/>
      <c r="H58" s="51"/>
      <c r="I58" s="44"/>
      <c r="J58" s="44"/>
      <c r="K58" s="44"/>
      <c r="L58" s="52"/>
      <c r="M58" s="45"/>
      <c r="N58" s="44"/>
      <c r="O58" s="44"/>
      <c r="P58" s="44"/>
      <c r="Q58" s="52"/>
      <c r="R58" s="71" t="str">
        <f t="shared" si="15"/>
        <v/>
      </c>
      <c r="S58" s="72" t="str">
        <f t="shared" si="16"/>
        <v/>
      </c>
      <c r="T58" s="72" t="str">
        <f t="shared" si="17"/>
        <v/>
      </c>
      <c r="U58" s="72" t="str">
        <f t="shared" si="18"/>
        <v/>
      </c>
      <c r="V58" s="73" t="str">
        <f t="shared" si="19"/>
        <v/>
      </c>
      <c r="W58" s="69"/>
    </row>
    <row r="59" spans="1:23" x14ac:dyDescent="0.25">
      <c r="A59" s="734">
        <v>53</v>
      </c>
      <c r="B59" s="51"/>
      <c r="C59" s="41"/>
      <c r="D59" s="86"/>
      <c r="E59" s="51"/>
      <c r="F59" s="507"/>
      <c r="G59" s="513"/>
      <c r="H59" s="51"/>
      <c r="I59" s="44"/>
      <c r="J59" s="44"/>
      <c r="K59" s="44"/>
      <c r="L59" s="52"/>
      <c r="M59" s="45"/>
      <c r="N59" s="44"/>
      <c r="O59" s="44"/>
      <c r="P59" s="44"/>
      <c r="Q59" s="52"/>
      <c r="R59" s="71" t="str">
        <f t="shared" si="15"/>
        <v/>
      </c>
      <c r="S59" s="72" t="str">
        <f t="shared" si="16"/>
        <v/>
      </c>
      <c r="T59" s="72" t="str">
        <f t="shared" si="17"/>
        <v/>
      </c>
      <c r="U59" s="72" t="str">
        <f t="shared" si="18"/>
        <v/>
      </c>
      <c r="V59" s="73" t="str">
        <f t="shared" si="19"/>
        <v/>
      </c>
      <c r="W59" s="69"/>
    </row>
    <row r="60" spans="1:23" x14ac:dyDescent="0.25">
      <c r="A60" s="734">
        <v>54</v>
      </c>
      <c r="B60" s="51"/>
      <c r="C60" s="41"/>
      <c r="D60" s="86"/>
      <c r="E60" s="51"/>
      <c r="F60" s="507"/>
      <c r="G60" s="513"/>
      <c r="H60" s="51"/>
      <c r="I60" s="44"/>
      <c r="J60" s="44"/>
      <c r="K60" s="44"/>
      <c r="L60" s="52"/>
      <c r="M60" s="45"/>
      <c r="N60" s="44"/>
      <c r="O60" s="44"/>
      <c r="P60" s="44"/>
      <c r="Q60" s="52"/>
      <c r="R60" s="71" t="str">
        <f t="shared" si="15"/>
        <v/>
      </c>
      <c r="S60" s="72" t="str">
        <f t="shared" si="16"/>
        <v/>
      </c>
      <c r="T60" s="72" t="str">
        <f t="shared" si="17"/>
        <v/>
      </c>
      <c r="U60" s="72" t="str">
        <f t="shared" si="18"/>
        <v/>
      </c>
      <c r="V60" s="73" t="str">
        <f t="shared" si="19"/>
        <v/>
      </c>
      <c r="W60" s="69"/>
    </row>
    <row r="61" spans="1:23" x14ac:dyDescent="0.25">
      <c r="A61" s="734">
        <v>55</v>
      </c>
      <c r="B61" s="51"/>
      <c r="C61" s="41"/>
      <c r="D61" s="86"/>
      <c r="E61" s="51"/>
      <c r="F61" s="507"/>
      <c r="G61" s="513"/>
      <c r="H61" s="51"/>
      <c r="I61" s="44"/>
      <c r="J61" s="44"/>
      <c r="K61" s="44"/>
      <c r="L61" s="52"/>
      <c r="M61" s="45"/>
      <c r="N61" s="44"/>
      <c r="O61" s="44"/>
      <c r="P61" s="44"/>
      <c r="Q61" s="52"/>
      <c r="R61" s="71" t="str">
        <f t="shared" si="15"/>
        <v/>
      </c>
      <c r="S61" s="72" t="str">
        <f t="shared" si="16"/>
        <v/>
      </c>
      <c r="T61" s="72" t="str">
        <f t="shared" si="17"/>
        <v/>
      </c>
      <c r="U61" s="72" t="str">
        <f t="shared" si="18"/>
        <v/>
      </c>
      <c r="V61" s="73" t="str">
        <f t="shared" si="19"/>
        <v/>
      </c>
      <c r="W61" s="69"/>
    </row>
    <row r="62" spans="1:23" x14ac:dyDescent="0.25">
      <c r="A62" s="734">
        <v>56</v>
      </c>
      <c r="B62" s="51"/>
      <c r="C62" s="41"/>
      <c r="D62" s="86"/>
      <c r="E62" s="51"/>
      <c r="F62" s="507"/>
      <c r="G62" s="513"/>
      <c r="H62" s="51"/>
      <c r="I62" s="44"/>
      <c r="J62" s="44"/>
      <c r="K62" s="44"/>
      <c r="L62" s="52"/>
      <c r="M62" s="45"/>
      <c r="N62" s="44"/>
      <c r="O62" s="44"/>
      <c r="P62" s="44"/>
      <c r="Q62" s="52"/>
      <c r="R62" s="71" t="str">
        <f t="shared" si="15"/>
        <v/>
      </c>
      <c r="S62" s="72" t="str">
        <f t="shared" si="16"/>
        <v/>
      </c>
      <c r="T62" s="72" t="str">
        <f t="shared" si="17"/>
        <v/>
      </c>
      <c r="U62" s="72" t="str">
        <f t="shared" si="18"/>
        <v/>
      </c>
      <c r="V62" s="73" t="str">
        <f t="shared" si="19"/>
        <v/>
      </c>
      <c r="W62" s="69"/>
    </row>
    <row r="63" spans="1:23" x14ac:dyDescent="0.25">
      <c r="A63" s="734">
        <v>57</v>
      </c>
      <c r="B63" s="51"/>
      <c r="C63" s="41"/>
      <c r="D63" s="86"/>
      <c r="E63" s="51"/>
      <c r="F63" s="507"/>
      <c r="G63" s="513"/>
      <c r="H63" s="51"/>
      <c r="I63" s="44"/>
      <c r="J63" s="44"/>
      <c r="K63" s="44"/>
      <c r="L63" s="52"/>
      <c r="M63" s="45"/>
      <c r="N63" s="44"/>
      <c r="O63" s="44"/>
      <c r="P63" s="44"/>
      <c r="Q63" s="52"/>
      <c r="R63" s="71" t="str">
        <f t="shared" si="15"/>
        <v/>
      </c>
      <c r="S63" s="72" t="str">
        <f t="shared" si="16"/>
        <v/>
      </c>
      <c r="T63" s="72" t="str">
        <f t="shared" si="17"/>
        <v/>
      </c>
      <c r="U63" s="72" t="str">
        <f t="shared" si="18"/>
        <v/>
      </c>
      <c r="V63" s="73" t="str">
        <f t="shared" si="19"/>
        <v/>
      </c>
      <c r="W63" s="69"/>
    </row>
    <row r="64" spans="1:23" x14ac:dyDescent="0.25">
      <c r="A64" s="734">
        <v>58</v>
      </c>
      <c r="B64" s="51"/>
      <c r="C64" s="41"/>
      <c r="D64" s="86"/>
      <c r="E64" s="51"/>
      <c r="F64" s="507"/>
      <c r="G64" s="513"/>
      <c r="H64" s="51"/>
      <c r="I64" s="44"/>
      <c r="J64" s="44"/>
      <c r="K64" s="44"/>
      <c r="L64" s="52"/>
      <c r="M64" s="45"/>
      <c r="N64" s="44"/>
      <c r="O64" s="44"/>
      <c r="P64" s="44"/>
      <c r="Q64" s="52"/>
      <c r="R64" s="71" t="str">
        <f t="shared" si="15"/>
        <v/>
      </c>
      <c r="S64" s="72" t="str">
        <f t="shared" si="16"/>
        <v/>
      </c>
      <c r="T64" s="72" t="str">
        <f t="shared" si="17"/>
        <v/>
      </c>
      <c r="U64" s="72" t="str">
        <f t="shared" si="18"/>
        <v/>
      </c>
      <c r="V64" s="73" t="str">
        <f t="shared" si="19"/>
        <v/>
      </c>
      <c r="W64" s="69"/>
    </row>
    <row r="65" spans="1:23" x14ac:dyDescent="0.25">
      <c r="A65" s="734">
        <v>59</v>
      </c>
      <c r="B65" s="51"/>
      <c r="C65" s="41"/>
      <c r="D65" s="86"/>
      <c r="E65" s="51"/>
      <c r="F65" s="507"/>
      <c r="G65" s="513"/>
      <c r="H65" s="51"/>
      <c r="I65" s="44"/>
      <c r="J65" s="44"/>
      <c r="K65" s="44"/>
      <c r="L65" s="52"/>
      <c r="M65" s="45"/>
      <c r="N65" s="44"/>
      <c r="O65" s="44"/>
      <c r="P65" s="44"/>
      <c r="Q65" s="52"/>
      <c r="R65" s="71" t="str">
        <f t="shared" si="15"/>
        <v/>
      </c>
      <c r="S65" s="72" t="str">
        <f t="shared" si="16"/>
        <v/>
      </c>
      <c r="T65" s="72" t="str">
        <f t="shared" si="17"/>
        <v/>
      </c>
      <c r="U65" s="72" t="str">
        <f t="shared" si="18"/>
        <v/>
      </c>
      <c r="V65" s="73" t="str">
        <f t="shared" si="19"/>
        <v/>
      </c>
      <c r="W65" s="69"/>
    </row>
    <row r="66" spans="1:23" x14ac:dyDescent="0.25">
      <c r="A66" s="734">
        <v>60</v>
      </c>
      <c r="B66" s="51"/>
      <c r="C66" s="41"/>
      <c r="D66" s="86"/>
      <c r="E66" s="51"/>
      <c r="F66" s="507"/>
      <c r="G66" s="513"/>
      <c r="H66" s="51"/>
      <c r="I66" s="44"/>
      <c r="J66" s="44"/>
      <c r="K66" s="44"/>
      <c r="L66" s="52"/>
      <c r="M66" s="45"/>
      <c r="N66" s="44"/>
      <c r="O66" s="44"/>
      <c r="P66" s="44"/>
      <c r="Q66" s="52"/>
      <c r="R66" s="71" t="str">
        <f t="shared" si="15"/>
        <v/>
      </c>
      <c r="S66" s="72" t="str">
        <f t="shared" si="16"/>
        <v/>
      </c>
      <c r="T66" s="72" t="str">
        <f t="shared" si="17"/>
        <v/>
      </c>
      <c r="U66" s="72" t="str">
        <f t="shared" si="18"/>
        <v/>
      </c>
      <c r="V66" s="73" t="str">
        <f t="shared" si="19"/>
        <v/>
      </c>
      <c r="W66" s="69"/>
    </row>
    <row r="67" spans="1:23" x14ac:dyDescent="0.25">
      <c r="A67" s="734">
        <v>61</v>
      </c>
      <c r="B67" s="51"/>
      <c r="C67" s="41"/>
      <c r="D67" s="86"/>
      <c r="E67" s="51"/>
      <c r="F67" s="507"/>
      <c r="G67" s="513"/>
      <c r="H67" s="51"/>
      <c r="I67" s="44"/>
      <c r="J67" s="44"/>
      <c r="K67" s="44"/>
      <c r="L67" s="52"/>
      <c r="M67" s="45"/>
      <c r="N67" s="44"/>
      <c r="O67" s="44"/>
      <c r="P67" s="44"/>
      <c r="Q67" s="52"/>
      <c r="R67" s="71" t="str">
        <f t="shared" si="15"/>
        <v/>
      </c>
      <c r="S67" s="72" t="str">
        <f t="shared" si="16"/>
        <v/>
      </c>
      <c r="T67" s="72" t="str">
        <f t="shared" si="17"/>
        <v/>
      </c>
      <c r="U67" s="72" t="str">
        <f t="shared" si="18"/>
        <v/>
      </c>
      <c r="V67" s="73" t="str">
        <f t="shared" si="19"/>
        <v/>
      </c>
      <c r="W67" s="69"/>
    </row>
    <row r="68" spans="1:23" x14ac:dyDescent="0.25">
      <c r="A68" s="734">
        <v>62</v>
      </c>
      <c r="B68" s="51"/>
      <c r="C68" s="41"/>
      <c r="D68" s="86"/>
      <c r="E68" s="51"/>
      <c r="F68" s="507"/>
      <c r="G68" s="513"/>
      <c r="H68" s="51"/>
      <c r="I68" s="44"/>
      <c r="J68" s="44"/>
      <c r="K68" s="44"/>
      <c r="L68" s="52"/>
      <c r="M68" s="45"/>
      <c r="N68" s="44"/>
      <c r="O68" s="44"/>
      <c r="P68" s="44"/>
      <c r="Q68" s="52"/>
      <c r="R68" s="71" t="str">
        <f t="shared" si="15"/>
        <v/>
      </c>
      <c r="S68" s="72" t="str">
        <f t="shared" si="16"/>
        <v/>
      </c>
      <c r="T68" s="72" t="str">
        <f t="shared" si="17"/>
        <v/>
      </c>
      <c r="U68" s="72" t="str">
        <f t="shared" si="18"/>
        <v/>
      </c>
      <c r="V68" s="73" t="str">
        <f t="shared" si="19"/>
        <v/>
      </c>
      <c r="W68" s="69"/>
    </row>
    <row r="69" spans="1:23" x14ac:dyDescent="0.25">
      <c r="A69" s="734">
        <v>63</v>
      </c>
      <c r="B69" s="51"/>
      <c r="C69" s="41"/>
      <c r="D69" s="86"/>
      <c r="E69" s="51"/>
      <c r="F69" s="507"/>
      <c r="G69" s="513"/>
      <c r="H69" s="51"/>
      <c r="I69" s="44"/>
      <c r="J69" s="44"/>
      <c r="K69" s="44"/>
      <c r="L69" s="52"/>
      <c r="M69" s="45"/>
      <c r="N69" s="44"/>
      <c r="O69" s="44"/>
      <c r="P69" s="44"/>
      <c r="Q69" s="52"/>
      <c r="R69" s="71" t="str">
        <f t="shared" si="15"/>
        <v/>
      </c>
      <c r="S69" s="72" t="str">
        <f t="shared" si="16"/>
        <v/>
      </c>
      <c r="T69" s="72" t="str">
        <f t="shared" si="17"/>
        <v/>
      </c>
      <c r="U69" s="72" t="str">
        <f t="shared" si="18"/>
        <v/>
      </c>
      <c r="V69" s="73" t="str">
        <f t="shared" si="19"/>
        <v/>
      </c>
      <c r="W69" s="69"/>
    </row>
    <row r="70" spans="1:23" x14ac:dyDescent="0.25">
      <c r="A70" s="734">
        <v>64</v>
      </c>
      <c r="B70" s="51"/>
      <c r="C70" s="41"/>
      <c r="D70" s="86"/>
      <c r="E70" s="51"/>
      <c r="F70" s="507"/>
      <c r="G70" s="513"/>
      <c r="H70" s="51"/>
      <c r="I70" s="44"/>
      <c r="J70" s="44"/>
      <c r="K70" s="44"/>
      <c r="L70" s="52"/>
      <c r="M70" s="45"/>
      <c r="N70" s="44"/>
      <c r="O70" s="44"/>
      <c r="P70" s="44"/>
      <c r="Q70" s="52"/>
      <c r="R70" s="71" t="str">
        <f t="shared" si="15"/>
        <v/>
      </c>
      <c r="S70" s="72" t="str">
        <f t="shared" si="16"/>
        <v/>
      </c>
      <c r="T70" s="72" t="str">
        <f t="shared" si="17"/>
        <v/>
      </c>
      <c r="U70" s="72" t="str">
        <f t="shared" si="18"/>
        <v/>
      </c>
      <c r="V70" s="73" t="str">
        <f t="shared" si="19"/>
        <v/>
      </c>
      <c r="W70" s="69"/>
    </row>
    <row r="71" spans="1:23" x14ac:dyDescent="0.25">
      <c r="A71" s="734">
        <v>65</v>
      </c>
      <c r="B71" s="51"/>
      <c r="C71" s="41"/>
      <c r="D71" s="86"/>
      <c r="E71" s="51"/>
      <c r="F71" s="507"/>
      <c r="G71" s="513"/>
      <c r="H71" s="51"/>
      <c r="I71" s="44"/>
      <c r="J71" s="44"/>
      <c r="K71" s="44"/>
      <c r="L71" s="52"/>
      <c r="M71" s="45"/>
      <c r="N71" s="44"/>
      <c r="O71" s="44"/>
      <c r="P71" s="44"/>
      <c r="Q71" s="52"/>
      <c r="R71" s="71" t="str">
        <f t="shared" si="15"/>
        <v/>
      </c>
      <c r="S71" s="72" t="str">
        <f t="shared" si="16"/>
        <v/>
      </c>
      <c r="T71" s="72" t="str">
        <f t="shared" si="17"/>
        <v/>
      </c>
      <c r="U71" s="72" t="str">
        <f t="shared" si="18"/>
        <v/>
      </c>
      <c r="V71" s="73" t="str">
        <f t="shared" si="19"/>
        <v/>
      </c>
      <c r="W71" s="69"/>
    </row>
    <row r="72" spans="1:23" x14ac:dyDescent="0.25">
      <c r="A72" s="734">
        <v>66</v>
      </c>
      <c r="B72" s="51"/>
      <c r="C72" s="41"/>
      <c r="D72" s="86"/>
      <c r="E72" s="51"/>
      <c r="F72" s="507"/>
      <c r="G72" s="513"/>
      <c r="H72" s="51"/>
      <c r="I72" s="44"/>
      <c r="J72" s="44"/>
      <c r="K72" s="44"/>
      <c r="L72" s="52"/>
      <c r="M72" s="45"/>
      <c r="N72" s="44"/>
      <c r="O72" s="44"/>
      <c r="P72" s="44"/>
      <c r="Q72" s="52"/>
      <c r="R72" s="71" t="str">
        <f t="shared" si="15"/>
        <v/>
      </c>
      <c r="S72" s="72" t="str">
        <f t="shared" si="16"/>
        <v/>
      </c>
      <c r="T72" s="72" t="str">
        <f t="shared" si="17"/>
        <v/>
      </c>
      <c r="U72" s="72" t="str">
        <f t="shared" si="18"/>
        <v/>
      </c>
      <c r="V72" s="73" t="str">
        <f t="shared" si="19"/>
        <v/>
      </c>
      <c r="W72" s="69"/>
    </row>
    <row r="73" spans="1:23" x14ac:dyDescent="0.25">
      <c r="A73" s="734">
        <v>67</v>
      </c>
      <c r="B73" s="51"/>
      <c r="C73" s="41"/>
      <c r="D73" s="86"/>
      <c r="E73" s="51"/>
      <c r="F73" s="507"/>
      <c r="G73" s="513"/>
      <c r="H73" s="51"/>
      <c r="I73" s="44"/>
      <c r="J73" s="44"/>
      <c r="K73" s="44"/>
      <c r="L73" s="52"/>
      <c r="M73" s="45"/>
      <c r="N73" s="44"/>
      <c r="O73" s="44"/>
      <c r="P73" s="44"/>
      <c r="Q73" s="52"/>
      <c r="R73" s="71" t="str">
        <f t="shared" si="15"/>
        <v/>
      </c>
      <c r="S73" s="72" t="str">
        <f t="shared" si="16"/>
        <v/>
      </c>
      <c r="T73" s="72" t="str">
        <f t="shared" si="17"/>
        <v/>
      </c>
      <c r="U73" s="72" t="str">
        <f t="shared" si="18"/>
        <v/>
      </c>
      <c r="V73" s="73" t="str">
        <f t="shared" si="19"/>
        <v/>
      </c>
      <c r="W73" s="69"/>
    </row>
    <row r="74" spans="1:23" x14ac:dyDescent="0.25">
      <c r="A74" s="734">
        <v>68</v>
      </c>
      <c r="B74" s="51"/>
      <c r="C74" s="41"/>
      <c r="D74" s="86"/>
      <c r="E74" s="51"/>
      <c r="F74" s="507"/>
      <c r="G74" s="513"/>
      <c r="H74" s="51"/>
      <c r="I74" s="44"/>
      <c r="J74" s="44"/>
      <c r="K74" s="44"/>
      <c r="L74" s="52"/>
      <c r="M74" s="45"/>
      <c r="N74" s="44"/>
      <c r="O74" s="44"/>
      <c r="P74" s="44"/>
      <c r="Q74" s="52"/>
      <c r="R74" s="71" t="str">
        <f t="shared" si="15"/>
        <v/>
      </c>
      <c r="S74" s="72" t="str">
        <f t="shared" si="16"/>
        <v/>
      </c>
      <c r="T74" s="72" t="str">
        <f t="shared" si="17"/>
        <v/>
      </c>
      <c r="U74" s="72" t="str">
        <f t="shared" si="18"/>
        <v/>
      </c>
      <c r="V74" s="73" t="str">
        <f t="shared" si="19"/>
        <v/>
      </c>
      <c r="W74" s="69"/>
    </row>
    <row r="75" spans="1:23" x14ac:dyDescent="0.25">
      <c r="A75" s="734">
        <v>69</v>
      </c>
      <c r="B75" s="546"/>
      <c r="C75" s="547"/>
      <c r="D75" s="548"/>
      <c r="E75" s="549"/>
      <c r="F75" s="550"/>
      <c r="G75" s="551"/>
      <c r="H75" s="552"/>
      <c r="I75" s="553"/>
      <c r="J75" s="553"/>
      <c r="K75" s="553"/>
      <c r="L75" s="554"/>
      <c r="M75" s="555"/>
      <c r="N75" s="556"/>
      <c r="O75" s="556"/>
      <c r="P75" s="556"/>
      <c r="Q75" s="557"/>
      <c r="R75" s="558" t="str">
        <f t="shared" si="10"/>
        <v/>
      </c>
      <c r="S75" s="559" t="str">
        <f t="shared" si="11"/>
        <v/>
      </c>
      <c r="T75" s="559" t="str">
        <f t="shared" si="12"/>
        <v/>
      </c>
      <c r="U75" s="559" t="str">
        <f t="shared" si="13"/>
        <v/>
      </c>
      <c r="V75" s="560" t="str">
        <f t="shared" si="14"/>
        <v/>
      </c>
      <c r="W75" s="561"/>
    </row>
    <row r="76" spans="1:23" x14ac:dyDescent="0.25">
      <c r="A76" s="734">
        <v>70</v>
      </c>
      <c r="B76" s="64"/>
      <c r="C76" s="41"/>
      <c r="D76" s="130"/>
      <c r="E76" s="58"/>
      <c r="F76" s="506"/>
      <c r="G76" s="512"/>
      <c r="H76" s="119"/>
      <c r="I76" s="42"/>
      <c r="J76" s="42"/>
      <c r="K76" s="42"/>
      <c r="L76" s="50"/>
      <c r="M76" s="129"/>
      <c r="N76" s="43"/>
      <c r="O76" s="43"/>
      <c r="P76" s="43"/>
      <c r="Q76" s="59"/>
      <c r="R76" s="71" t="str">
        <f t="shared" si="10"/>
        <v/>
      </c>
      <c r="S76" s="72" t="str">
        <f t="shared" si="11"/>
        <v/>
      </c>
      <c r="T76" s="72" t="str">
        <f t="shared" si="12"/>
        <v/>
      </c>
      <c r="U76" s="72" t="str">
        <f t="shared" si="13"/>
        <v/>
      </c>
      <c r="V76" s="73" t="str">
        <f t="shared" si="14"/>
        <v/>
      </c>
      <c r="W76" s="69"/>
    </row>
    <row r="77" spans="1:23" x14ac:dyDescent="0.25">
      <c r="A77" s="734">
        <v>71</v>
      </c>
      <c r="B77" s="64"/>
      <c r="C77" s="41"/>
      <c r="D77" s="130"/>
      <c r="E77" s="58"/>
      <c r="F77" s="506"/>
      <c r="G77" s="512"/>
      <c r="H77" s="119"/>
      <c r="I77" s="42"/>
      <c r="J77" s="42"/>
      <c r="K77" s="42"/>
      <c r="L77" s="50"/>
      <c r="M77" s="129"/>
      <c r="N77" s="43"/>
      <c r="O77" s="43"/>
      <c r="P77" s="43"/>
      <c r="Q77" s="59"/>
      <c r="R77" s="71" t="str">
        <f t="shared" si="10"/>
        <v/>
      </c>
      <c r="S77" s="72" t="str">
        <f t="shared" si="11"/>
        <v/>
      </c>
      <c r="T77" s="72" t="str">
        <f t="shared" si="12"/>
        <v/>
      </c>
      <c r="U77" s="72" t="str">
        <f t="shared" si="13"/>
        <v/>
      </c>
      <c r="V77" s="73" t="str">
        <f t="shared" si="14"/>
        <v/>
      </c>
      <c r="W77" s="69"/>
    </row>
    <row r="78" spans="1:23" x14ac:dyDescent="0.25">
      <c r="A78" s="734">
        <v>72</v>
      </c>
      <c r="B78" s="64"/>
      <c r="C78" s="41"/>
      <c r="D78" s="130"/>
      <c r="E78" s="58"/>
      <c r="F78" s="506"/>
      <c r="G78" s="512"/>
      <c r="H78" s="119"/>
      <c r="I78" s="42"/>
      <c r="J78" s="42"/>
      <c r="K78" s="42"/>
      <c r="L78" s="50"/>
      <c r="M78" s="129"/>
      <c r="N78" s="43"/>
      <c r="O78" s="43"/>
      <c r="P78" s="43"/>
      <c r="Q78" s="59"/>
      <c r="R78" s="71" t="str">
        <f t="shared" si="10"/>
        <v/>
      </c>
      <c r="S78" s="72" t="str">
        <f t="shared" si="11"/>
        <v/>
      </c>
      <c r="T78" s="72" t="str">
        <f t="shared" si="12"/>
        <v/>
      </c>
      <c r="U78" s="72" t="str">
        <f t="shared" si="13"/>
        <v/>
      </c>
      <c r="V78" s="73" t="str">
        <f t="shared" si="14"/>
        <v/>
      </c>
      <c r="W78" s="69"/>
    </row>
    <row r="79" spans="1:23" x14ac:dyDescent="0.25">
      <c r="A79" s="734">
        <v>73</v>
      </c>
      <c r="B79" s="64"/>
      <c r="C79" s="41"/>
      <c r="D79" s="130"/>
      <c r="E79" s="58"/>
      <c r="F79" s="506"/>
      <c r="G79" s="512"/>
      <c r="H79" s="119"/>
      <c r="I79" s="42"/>
      <c r="J79" s="42"/>
      <c r="K79" s="42"/>
      <c r="L79" s="50"/>
      <c r="M79" s="129"/>
      <c r="N79" s="43"/>
      <c r="O79" s="43"/>
      <c r="P79" s="43"/>
      <c r="Q79" s="59"/>
      <c r="R79" s="71" t="str">
        <f t="shared" si="10"/>
        <v/>
      </c>
      <c r="S79" s="72" t="str">
        <f t="shared" si="11"/>
        <v/>
      </c>
      <c r="T79" s="72" t="str">
        <f t="shared" si="12"/>
        <v/>
      </c>
      <c r="U79" s="72" t="str">
        <f t="shared" si="13"/>
        <v/>
      </c>
      <c r="V79" s="73" t="str">
        <f t="shared" si="14"/>
        <v/>
      </c>
      <c r="W79" s="69"/>
    </row>
    <row r="80" spans="1:23" x14ac:dyDescent="0.25">
      <c r="A80" s="734">
        <v>74</v>
      </c>
      <c r="B80" s="64"/>
      <c r="C80" s="41"/>
      <c r="D80" s="130"/>
      <c r="E80" s="58"/>
      <c r="F80" s="506"/>
      <c r="G80" s="512"/>
      <c r="H80" s="119"/>
      <c r="I80" s="42"/>
      <c r="J80" s="42"/>
      <c r="K80" s="42"/>
      <c r="L80" s="50"/>
      <c r="M80" s="129"/>
      <c r="N80" s="43"/>
      <c r="O80" s="43"/>
      <c r="P80" s="43"/>
      <c r="Q80" s="59"/>
      <c r="R80" s="71" t="str">
        <f t="shared" si="10"/>
        <v/>
      </c>
      <c r="S80" s="72" t="str">
        <f t="shared" si="11"/>
        <v/>
      </c>
      <c r="T80" s="72" t="str">
        <f t="shared" si="12"/>
        <v/>
      </c>
      <c r="U80" s="72" t="str">
        <f t="shared" si="13"/>
        <v/>
      </c>
      <c r="V80" s="73" t="str">
        <f t="shared" si="14"/>
        <v/>
      </c>
      <c r="W80" s="69"/>
    </row>
    <row r="81" spans="1:23" x14ac:dyDescent="0.25">
      <c r="A81" s="734">
        <v>75</v>
      </c>
      <c r="B81" s="64"/>
      <c r="C81" s="41"/>
      <c r="D81" s="130"/>
      <c r="E81" s="58"/>
      <c r="F81" s="506"/>
      <c r="G81" s="512"/>
      <c r="H81" s="119"/>
      <c r="I81" s="42"/>
      <c r="J81" s="42"/>
      <c r="K81" s="42"/>
      <c r="L81" s="50"/>
      <c r="M81" s="129"/>
      <c r="N81" s="43"/>
      <c r="O81" s="43"/>
      <c r="P81" s="43"/>
      <c r="Q81" s="59"/>
      <c r="R81" s="71" t="str">
        <f t="shared" si="10"/>
        <v/>
      </c>
      <c r="S81" s="72" t="str">
        <f t="shared" si="11"/>
        <v/>
      </c>
      <c r="T81" s="72" t="str">
        <f t="shared" si="12"/>
        <v/>
      </c>
      <c r="U81" s="72" t="str">
        <f t="shared" si="13"/>
        <v/>
      </c>
      <c r="V81" s="73" t="str">
        <f t="shared" si="14"/>
        <v/>
      </c>
      <c r="W81" s="69"/>
    </row>
    <row r="82" spans="1:23" x14ac:dyDescent="0.25">
      <c r="A82" s="734">
        <v>76</v>
      </c>
      <c r="B82" s="64"/>
      <c r="C82" s="41"/>
      <c r="D82" s="130"/>
      <c r="E82" s="58"/>
      <c r="F82" s="506"/>
      <c r="G82" s="512"/>
      <c r="H82" s="119"/>
      <c r="I82" s="42"/>
      <c r="J82" s="42"/>
      <c r="K82" s="42"/>
      <c r="L82" s="50"/>
      <c r="M82" s="129"/>
      <c r="N82" s="43"/>
      <c r="O82" s="43"/>
      <c r="P82" s="43"/>
      <c r="Q82" s="59"/>
      <c r="R82" s="71" t="str">
        <f t="shared" si="10"/>
        <v/>
      </c>
      <c r="S82" s="72" t="str">
        <f t="shared" si="11"/>
        <v/>
      </c>
      <c r="T82" s="72" t="str">
        <f t="shared" si="12"/>
        <v/>
      </c>
      <c r="U82" s="72" t="str">
        <f t="shared" si="13"/>
        <v/>
      </c>
      <c r="V82" s="73" t="str">
        <f t="shared" si="14"/>
        <v/>
      </c>
      <c r="W82" s="69"/>
    </row>
    <row r="83" spans="1:23" x14ac:dyDescent="0.25">
      <c r="A83" s="734">
        <v>77</v>
      </c>
      <c r="B83" s="64"/>
      <c r="C83" s="41"/>
      <c r="D83" s="130"/>
      <c r="E83" s="58"/>
      <c r="F83" s="506"/>
      <c r="G83" s="512"/>
      <c r="H83" s="119"/>
      <c r="I83" s="42"/>
      <c r="J83" s="42"/>
      <c r="K83" s="42"/>
      <c r="L83" s="50"/>
      <c r="M83" s="129"/>
      <c r="N83" s="43"/>
      <c r="O83" s="43"/>
      <c r="P83" s="43"/>
      <c r="Q83" s="59"/>
      <c r="R83" s="71" t="str">
        <f t="shared" si="10"/>
        <v/>
      </c>
      <c r="S83" s="72" t="str">
        <f t="shared" si="11"/>
        <v/>
      </c>
      <c r="T83" s="72" t="str">
        <f t="shared" si="12"/>
        <v/>
      </c>
      <c r="U83" s="72" t="str">
        <f t="shared" si="13"/>
        <v/>
      </c>
      <c r="V83" s="73" t="str">
        <f t="shared" si="14"/>
        <v/>
      </c>
      <c r="W83" s="69"/>
    </row>
    <row r="84" spans="1:23" x14ac:dyDescent="0.25">
      <c r="A84" s="734">
        <v>78</v>
      </c>
      <c r="B84" s="64"/>
      <c r="C84" s="41"/>
      <c r="D84" s="130"/>
      <c r="E84" s="58"/>
      <c r="F84" s="506"/>
      <c r="G84" s="512"/>
      <c r="H84" s="119"/>
      <c r="I84" s="42"/>
      <c r="J84" s="42"/>
      <c r="K84" s="42"/>
      <c r="L84" s="50"/>
      <c r="M84" s="129"/>
      <c r="N84" s="43"/>
      <c r="O84" s="43"/>
      <c r="P84" s="43"/>
      <c r="Q84" s="59"/>
      <c r="R84" s="71" t="str">
        <f t="shared" si="10"/>
        <v/>
      </c>
      <c r="S84" s="72" t="str">
        <f t="shared" si="11"/>
        <v/>
      </c>
      <c r="T84" s="72" t="str">
        <f t="shared" si="12"/>
        <v/>
      </c>
      <c r="U84" s="72" t="str">
        <f t="shared" si="13"/>
        <v/>
      </c>
      <c r="V84" s="73" t="str">
        <f t="shared" si="14"/>
        <v/>
      </c>
      <c r="W84" s="69"/>
    </row>
    <row r="85" spans="1:23" x14ac:dyDescent="0.25">
      <c r="A85" s="734">
        <v>79</v>
      </c>
      <c r="B85" s="64"/>
      <c r="C85" s="41"/>
      <c r="D85" s="130"/>
      <c r="E85" s="58"/>
      <c r="F85" s="506"/>
      <c r="G85" s="512"/>
      <c r="H85" s="119"/>
      <c r="I85" s="42"/>
      <c r="J85" s="42"/>
      <c r="K85" s="42"/>
      <c r="L85" s="50"/>
      <c r="M85" s="129"/>
      <c r="N85" s="43"/>
      <c r="O85" s="43"/>
      <c r="P85" s="43"/>
      <c r="Q85" s="59"/>
      <c r="R85" s="71" t="str">
        <f t="shared" si="10"/>
        <v/>
      </c>
      <c r="S85" s="72" t="str">
        <f t="shared" si="11"/>
        <v/>
      </c>
      <c r="T85" s="72" t="str">
        <f t="shared" si="12"/>
        <v/>
      </c>
      <c r="U85" s="72" t="str">
        <f t="shared" si="13"/>
        <v/>
      </c>
      <c r="V85" s="73" t="str">
        <f t="shared" si="14"/>
        <v/>
      </c>
      <c r="W85" s="69"/>
    </row>
    <row r="86" spans="1:23" x14ac:dyDescent="0.25">
      <c r="A86" s="734">
        <v>80</v>
      </c>
      <c r="B86" s="64"/>
      <c r="C86" s="41"/>
      <c r="D86" s="130"/>
      <c r="E86" s="58"/>
      <c r="F86" s="506"/>
      <c r="G86" s="512"/>
      <c r="H86" s="119"/>
      <c r="I86" s="42"/>
      <c r="J86" s="42"/>
      <c r="K86" s="42"/>
      <c r="L86" s="50"/>
      <c r="M86" s="129"/>
      <c r="N86" s="43"/>
      <c r="O86" s="43"/>
      <c r="P86" s="43"/>
      <c r="Q86" s="59"/>
      <c r="R86" s="71" t="str">
        <f t="shared" si="10"/>
        <v/>
      </c>
      <c r="S86" s="72" t="str">
        <f t="shared" si="11"/>
        <v/>
      </c>
      <c r="T86" s="72" t="str">
        <f t="shared" si="12"/>
        <v/>
      </c>
      <c r="U86" s="72" t="str">
        <f t="shared" si="13"/>
        <v/>
      </c>
      <c r="V86" s="73" t="str">
        <f t="shared" si="14"/>
        <v/>
      </c>
      <c r="W86" s="69"/>
    </row>
    <row r="87" spans="1:23" x14ac:dyDescent="0.25">
      <c r="A87" s="734">
        <v>81</v>
      </c>
      <c r="B87" s="64"/>
      <c r="C87" s="41"/>
      <c r="D87" s="130"/>
      <c r="E87" s="58"/>
      <c r="F87" s="506"/>
      <c r="G87" s="512"/>
      <c r="H87" s="119"/>
      <c r="I87" s="42"/>
      <c r="J87" s="42"/>
      <c r="K87" s="42"/>
      <c r="L87" s="50"/>
      <c r="M87" s="129"/>
      <c r="N87" s="43"/>
      <c r="O87" s="43"/>
      <c r="P87" s="43"/>
      <c r="Q87" s="59"/>
      <c r="R87" s="71" t="str">
        <f t="shared" si="10"/>
        <v/>
      </c>
      <c r="S87" s="72" t="str">
        <f t="shared" si="11"/>
        <v/>
      </c>
      <c r="T87" s="72" t="str">
        <f t="shared" si="12"/>
        <v/>
      </c>
      <c r="U87" s="72" t="str">
        <f t="shared" si="13"/>
        <v/>
      </c>
      <c r="V87" s="73" t="str">
        <f t="shared" si="14"/>
        <v/>
      </c>
      <c r="W87" s="69"/>
    </row>
    <row r="88" spans="1:23" x14ac:dyDescent="0.25">
      <c r="A88" s="734">
        <v>82</v>
      </c>
      <c r="B88" s="64"/>
      <c r="C88" s="41"/>
      <c r="D88" s="86"/>
      <c r="E88" s="51"/>
      <c r="F88" s="507"/>
      <c r="G88" s="513"/>
      <c r="H88" s="51"/>
      <c r="I88" s="44"/>
      <c r="J88" s="44"/>
      <c r="K88" s="44"/>
      <c r="L88" s="52"/>
      <c r="M88" s="45"/>
      <c r="N88" s="44"/>
      <c r="O88" s="44"/>
      <c r="P88" s="44"/>
      <c r="Q88" s="52"/>
      <c r="R88" s="71" t="str">
        <f t="shared" si="10"/>
        <v/>
      </c>
      <c r="S88" s="72" t="str">
        <f t="shared" si="11"/>
        <v/>
      </c>
      <c r="T88" s="72" t="str">
        <f t="shared" si="12"/>
        <v/>
      </c>
      <c r="U88" s="72" t="str">
        <f t="shared" si="13"/>
        <v/>
      </c>
      <c r="V88" s="73" t="str">
        <f t="shared" si="14"/>
        <v/>
      </c>
      <c r="W88" s="69"/>
    </row>
    <row r="89" spans="1:23" x14ac:dyDescent="0.25">
      <c r="A89" s="734">
        <v>83</v>
      </c>
      <c r="B89" s="51"/>
      <c r="C89" s="41"/>
      <c r="D89" s="86"/>
      <c r="E89" s="51"/>
      <c r="F89" s="507"/>
      <c r="G89" s="513"/>
      <c r="H89" s="51"/>
      <c r="I89" s="44"/>
      <c r="J89" s="44"/>
      <c r="K89" s="44"/>
      <c r="L89" s="52"/>
      <c r="M89" s="45"/>
      <c r="N89" s="44"/>
      <c r="O89" s="44"/>
      <c r="P89" s="44"/>
      <c r="Q89" s="52"/>
      <c r="R89" s="71" t="str">
        <f t="shared" si="10"/>
        <v/>
      </c>
      <c r="S89" s="72" t="str">
        <f t="shared" si="11"/>
        <v/>
      </c>
      <c r="T89" s="72" t="str">
        <f t="shared" si="12"/>
        <v/>
      </c>
      <c r="U89" s="72" t="str">
        <f t="shared" si="13"/>
        <v/>
      </c>
      <c r="V89" s="73" t="str">
        <f t="shared" si="14"/>
        <v/>
      </c>
      <c r="W89" s="69"/>
    </row>
    <row r="90" spans="1:23" x14ac:dyDescent="0.25">
      <c r="A90" s="734">
        <v>84</v>
      </c>
      <c r="B90" s="51"/>
      <c r="C90" s="41"/>
      <c r="D90" s="86"/>
      <c r="E90" s="51"/>
      <c r="F90" s="507"/>
      <c r="G90" s="513"/>
      <c r="H90" s="51"/>
      <c r="I90" s="44"/>
      <c r="J90" s="44"/>
      <c r="K90" s="44"/>
      <c r="L90" s="52"/>
      <c r="M90" s="45"/>
      <c r="N90" s="44"/>
      <c r="O90" s="44"/>
      <c r="P90" s="44"/>
      <c r="Q90" s="52"/>
      <c r="R90" s="71" t="str">
        <f t="shared" si="10"/>
        <v/>
      </c>
      <c r="S90" s="72" t="str">
        <f t="shared" si="11"/>
        <v/>
      </c>
      <c r="T90" s="72" t="str">
        <f t="shared" si="12"/>
        <v/>
      </c>
      <c r="U90" s="72" t="str">
        <f t="shared" si="13"/>
        <v/>
      </c>
      <c r="V90" s="73" t="str">
        <f t="shared" si="14"/>
        <v/>
      </c>
      <c r="W90" s="69"/>
    </row>
    <row r="91" spans="1:23" x14ac:dyDescent="0.25">
      <c r="A91" s="734">
        <v>85</v>
      </c>
      <c r="B91" s="51"/>
      <c r="C91" s="41"/>
      <c r="D91" s="86"/>
      <c r="E91" s="51"/>
      <c r="F91" s="507"/>
      <c r="G91" s="513"/>
      <c r="H91" s="51"/>
      <c r="I91" s="44"/>
      <c r="J91" s="44"/>
      <c r="K91" s="44"/>
      <c r="L91" s="52"/>
      <c r="M91" s="45"/>
      <c r="N91" s="44"/>
      <c r="O91" s="44"/>
      <c r="P91" s="44"/>
      <c r="Q91" s="52"/>
      <c r="R91" s="71" t="str">
        <f t="shared" si="10"/>
        <v/>
      </c>
      <c r="S91" s="72" t="str">
        <f t="shared" si="11"/>
        <v/>
      </c>
      <c r="T91" s="72" t="str">
        <f t="shared" si="12"/>
        <v/>
      </c>
      <c r="U91" s="72" t="str">
        <f t="shared" si="13"/>
        <v/>
      </c>
      <c r="V91" s="73" t="str">
        <f t="shared" si="14"/>
        <v/>
      </c>
      <c r="W91" s="69"/>
    </row>
    <row r="92" spans="1:23" x14ac:dyDescent="0.25">
      <c r="A92" s="734">
        <v>86</v>
      </c>
      <c r="B92" s="51"/>
      <c r="C92" s="41"/>
      <c r="D92" s="86"/>
      <c r="E92" s="51"/>
      <c r="F92" s="507"/>
      <c r="G92" s="513"/>
      <c r="H92" s="51"/>
      <c r="I92" s="44"/>
      <c r="J92" s="44"/>
      <c r="K92" s="44"/>
      <c r="L92" s="52"/>
      <c r="M92" s="45"/>
      <c r="N92" s="44"/>
      <c r="O92" s="44"/>
      <c r="P92" s="44"/>
      <c r="Q92" s="52"/>
      <c r="R92" s="71" t="str">
        <f t="shared" si="10"/>
        <v/>
      </c>
      <c r="S92" s="72" t="str">
        <f t="shared" si="11"/>
        <v/>
      </c>
      <c r="T92" s="72" t="str">
        <f t="shared" si="12"/>
        <v/>
      </c>
      <c r="U92" s="72" t="str">
        <f t="shared" si="13"/>
        <v/>
      </c>
      <c r="V92" s="73" t="str">
        <f t="shared" si="14"/>
        <v/>
      </c>
      <c r="W92" s="69"/>
    </row>
    <row r="93" spans="1:23" x14ac:dyDescent="0.25">
      <c r="A93" s="734">
        <v>87</v>
      </c>
      <c r="B93" s="51"/>
      <c r="C93" s="41"/>
      <c r="D93" s="86"/>
      <c r="E93" s="51"/>
      <c r="F93" s="507"/>
      <c r="G93" s="513"/>
      <c r="H93" s="51"/>
      <c r="I93" s="44"/>
      <c r="J93" s="44"/>
      <c r="K93" s="44"/>
      <c r="L93" s="52"/>
      <c r="M93" s="45"/>
      <c r="N93" s="44"/>
      <c r="O93" s="44"/>
      <c r="P93" s="44"/>
      <c r="Q93" s="52"/>
      <c r="R93" s="71" t="str">
        <f t="shared" si="10"/>
        <v/>
      </c>
      <c r="S93" s="72" t="str">
        <f t="shared" si="11"/>
        <v/>
      </c>
      <c r="T93" s="72" t="str">
        <f t="shared" si="12"/>
        <v/>
      </c>
      <c r="U93" s="72" t="str">
        <f t="shared" si="13"/>
        <v/>
      </c>
      <c r="V93" s="73" t="str">
        <f t="shared" si="14"/>
        <v/>
      </c>
      <c r="W93" s="69"/>
    </row>
    <row r="94" spans="1:23" x14ac:dyDescent="0.25">
      <c r="A94" s="734">
        <v>88</v>
      </c>
      <c r="B94" s="51"/>
      <c r="C94" s="41"/>
      <c r="D94" s="86"/>
      <c r="E94" s="51"/>
      <c r="F94" s="507"/>
      <c r="G94" s="513"/>
      <c r="H94" s="51"/>
      <c r="I94" s="44"/>
      <c r="J94" s="44"/>
      <c r="K94" s="44"/>
      <c r="L94" s="52"/>
      <c r="M94" s="45"/>
      <c r="N94" s="44"/>
      <c r="O94" s="44"/>
      <c r="P94" s="44"/>
      <c r="Q94" s="52"/>
      <c r="R94" s="71" t="str">
        <f t="shared" si="10"/>
        <v/>
      </c>
      <c r="S94" s="72" t="str">
        <f t="shared" si="11"/>
        <v/>
      </c>
      <c r="T94" s="72" t="str">
        <f t="shared" si="12"/>
        <v/>
      </c>
      <c r="U94" s="72" t="str">
        <f t="shared" si="13"/>
        <v/>
      </c>
      <c r="V94" s="73" t="str">
        <f t="shared" si="14"/>
        <v/>
      </c>
      <c r="W94" s="69"/>
    </row>
    <row r="95" spans="1:23" x14ac:dyDescent="0.25">
      <c r="A95" s="734">
        <v>89</v>
      </c>
      <c r="B95" s="51"/>
      <c r="C95" s="41"/>
      <c r="D95" s="86"/>
      <c r="E95" s="51"/>
      <c r="F95" s="507"/>
      <c r="G95" s="513"/>
      <c r="H95" s="51"/>
      <c r="I95" s="44"/>
      <c r="J95" s="44"/>
      <c r="K95" s="44"/>
      <c r="L95" s="52"/>
      <c r="M95" s="45"/>
      <c r="N95" s="44"/>
      <c r="O95" s="44"/>
      <c r="P95" s="44"/>
      <c r="Q95" s="52"/>
      <c r="R95" s="71" t="str">
        <f t="shared" si="10"/>
        <v/>
      </c>
      <c r="S95" s="72" t="str">
        <f t="shared" si="11"/>
        <v/>
      </c>
      <c r="T95" s="72" t="str">
        <f t="shared" si="12"/>
        <v/>
      </c>
      <c r="U95" s="72" t="str">
        <f t="shared" si="13"/>
        <v/>
      </c>
      <c r="V95" s="73" t="str">
        <f t="shared" si="14"/>
        <v/>
      </c>
      <c r="W95" s="69"/>
    </row>
    <row r="96" spans="1:23" x14ac:dyDescent="0.25">
      <c r="A96" s="734">
        <v>90</v>
      </c>
      <c r="B96" s="51"/>
      <c r="C96" s="41"/>
      <c r="D96" s="86"/>
      <c r="E96" s="51"/>
      <c r="F96" s="507"/>
      <c r="G96" s="513"/>
      <c r="H96" s="51"/>
      <c r="I96" s="44"/>
      <c r="J96" s="44"/>
      <c r="K96" s="44"/>
      <c r="L96" s="52"/>
      <c r="M96" s="45"/>
      <c r="N96" s="44"/>
      <c r="O96" s="44"/>
      <c r="P96" s="44"/>
      <c r="Q96" s="52"/>
      <c r="R96" s="71" t="str">
        <f t="shared" si="10"/>
        <v/>
      </c>
      <c r="S96" s="72" t="str">
        <f t="shared" si="11"/>
        <v/>
      </c>
      <c r="T96" s="72" t="str">
        <f t="shared" si="12"/>
        <v/>
      </c>
      <c r="U96" s="72" t="str">
        <f t="shared" si="13"/>
        <v/>
      </c>
      <c r="V96" s="73" t="str">
        <f t="shared" si="14"/>
        <v/>
      </c>
      <c r="W96" s="69"/>
    </row>
    <row r="97" spans="1:23" x14ac:dyDescent="0.25">
      <c r="A97" s="734">
        <v>91</v>
      </c>
      <c r="B97" s="51"/>
      <c r="C97" s="41"/>
      <c r="D97" s="86"/>
      <c r="E97" s="51"/>
      <c r="F97" s="507"/>
      <c r="G97" s="513"/>
      <c r="H97" s="51"/>
      <c r="I97" s="44"/>
      <c r="J97" s="44"/>
      <c r="K97" s="44"/>
      <c r="L97" s="52"/>
      <c r="M97" s="45"/>
      <c r="N97" s="44"/>
      <c r="O97" s="44"/>
      <c r="P97" s="44"/>
      <c r="Q97" s="52"/>
      <c r="R97" s="71" t="str">
        <f t="shared" si="10"/>
        <v/>
      </c>
      <c r="S97" s="72" t="str">
        <f t="shared" si="11"/>
        <v/>
      </c>
      <c r="T97" s="72" t="str">
        <f t="shared" si="12"/>
        <v/>
      </c>
      <c r="U97" s="72" t="str">
        <f t="shared" si="13"/>
        <v/>
      </c>
      <c r="V97" s="73" t="str">
        <f t="shared" si="14"/>
        <v/>
      </c>
      <c r="W97" s="69"/>
    </row>
    <row r="98" spans="1:23" x14ac:dyDescent="0.25">
      <c r="A98" s="734">
        <v>92</v>
      </c>
      <c r="B98" s="51"/>
      <c r="C98" s="41"/>
      <c r="D98" s="86"/>
      <c r="E98" s="51"/>
      <c r="F98" s="507"/>
      <c r="G98" s="513"/>
      <c r="H98" s="51"/>
      <c r="I98" s="44"/>
      <c r="J98" s="44"/>
      <c r="K98" s="44"/>
      <c r="L98" s="52"/>
      <c r="M98" s="45"/>
      <c r="N98" s="44"/>
      <c r="O98" s="44"/>
      <c r="P98" s="44"/>
      <c r="Q98" s="52"/>
      <c r="R98" s="71" t="str">
        <f t="shared" si="10"/>
        <v/>
      </c>
      <c r="S98" s="72" t="str">
        <f t="shared" si="11"/>
        <v/>
      </c>
      <c r="T98" s="72" t="str">
        <f t="shared" si="12"/>
        <v/>
      </c>
      <c r="U98" s="72" t="str">
        <f t="shared" si="13"/>
        <v/>
      </c>
      <c r="V98" s="73" t="str">
        <f t="shared" si="14"/>
        <v/>
      </c>
      <c r="W98" s="69"/>
    </row>
    <row r="99" spans="1:23" x14ac:dyDescent="0.25">
      <c r="A99" s="734">
        <v>93</v>
      </c>
      <c r="B99" s="51"/>
      <c r="C99" s="41"/>
      <c r="D99" s="86"/>
      <c r="E99" s="51"/>
      <c r="F99" s="507"/>
      <c r="G99" s="513"/>
      <c r="H99" s="51"/>
      <c r="I99" s="44"/>
      <c r="J99" s="44"/>
      <c r="K99" s="44"/>
      <c r="L99" s="52"/>
      <c r="M99" s="45"/>
      <c r="N99" s="44"/>
      <c r="O99" s="44"/>
      <c r="P99" s="44"/>
      <c r="Q99" s="52"/>
      <c r="R99" s="71" t="str">
        <f t="shared" si="10"/>
        <v/>
      </c>
      <c r="S99" s="72" t="str">
        <f t="shared" si="11"/>
        <v/>
      </c>
      <c r="T99" s="72" t="str">
        <f t="shared" si="12"/>
        <v/>
      </c>
      <c r="U99" s="72" t="str">
        <f t="shared" si="13"/>
        <v/>
      </c>
      <c r="V99" s="73" t="str">
        <f t="shared" si="14"/>
        <v/>
      </c>
      <c r="W99" s="69"/>
    </row>
    <row r="100" spans="1:23" x14ac:dyDescent="0.25">
      <c r="A100" s="734">
        <v>94</v>
      </c>
      <c r="B100" s="51"/>
      <c r="C100" s="41"/>
      <c r="D100" s="86"/>
      <c r="E100" s="51"/>
      <c r="F100" s="507"/>
      <c r="G100" s="513"/>
      <c r="H100" s="51"/>
      <c r="I100" s="44"/>
      <c r="J100" s="44"/>
      <c r="K100" s="44"/>
      <c r="L100" s="52"/>
      <c r="M100" s="45"/>
      <c r="N100" s="44"/>
      <c r="O100" s="44"/>
      <c r="P100" s="44"/>
      <c r="Q100" s="52"/>
      <c r="R100" s="71" t="str">
        <f t="shared" ref="R100:R109" si="20">IF($B100="","",($E100*H100*(1+$F100))+(M100*(1+$G100)))</f>
        <v/>
      </c>
      <c r="S100" s="72" t="str">
        <f t="shared" ref="S100:S109" si="21">IF($B100="","",($E100*I100*(1+$F100))+(N100*(1+$G100)))</f>
        <v/>
      </c>
      <c r="T100" s="72" t="str">
        <f t="shared" ref="T100:T109" si="22">IF($B100="","",($E100*J100*(1+$F100))+(O100*(1+$G100)))</f>
        <v/>
      </c>
      <c r="U100" s="72" t="str">
        <f t="shared" ref="U100:U109" si="23">IF($B100="","",($E100*K100*(1+$F100))+(P100*(1+$G100)))</f>
        <v/>
      </c>
      <c r="V100" s="73" t="str">
        <f t="shared" ref="V100:V109" si="24">IF($B100="","",($E100*L100*(1+$F100))+(Q100*(1+$G100)))</f>
        <v/>
      </c>
      <c r="W100" s="69"/>
    </row>
    <row r="101" spans="1:23" x14ac:dyDescent="0.25">
      <c r="A101" s="734">
        <v>95</v>
      </c>
      <c r="B101" s="51"/>
      <c r="C101" s="41"/>
      <c r="D101" s="86"/>
      <c r="E101" s="51"/>
      <c r="F101" s="507"/>
      <c r="G101" s="513"/>
      <c r="H101" s="51"/>
      <c r="I101" s="44"/>
      <c r="J101" s="44"/>
      <c r="K101" s="44"/>
      <c r="L101" s="52"/>
      <c r="M101" s="45"/>
      <c r="N101" s="44"/>
      <c r="O101" s="44"/>
      <c r="P101" s="44"/>
      <c r="Q101" s="52"/>
      <c r="R101" s="71" t="str">
        <f t="shared" si="20"/>
        <v/>
      </c>
      <c r="S101" s="72" t="str">
        <f t="shared" si="21"/>
        <v/>
      </c>
      <c r="T101" s="72" t="str">
        <f t="shared" si="22"/>
        <v/>
      </c>
      <c r="U101" s="72" t="str">
        <f t="shared" si="23"/>
        <v/>
      </c>
      <c r="V101" s="73" t="str">
        <f t="shared" si="24"/>
        <v/>
      </c>
      <c r="W101" s="69"/>
    </row>
    <row r="102" spans="1:23" x14ac:dyDescent="0.25">
      <c r="A102" s="734">
        <v>96</v>
      </c>
      <c r="B102" s="51"/>
      <c r="C102" s="41"/>
      <c r="D102" s="86"/>
      <c r="E102" s="51"/>
      <c r="F102" s="507"/>
      <c r="G102" s="513"/>
      <c r="H102" s="51"/>
      <c r="I102" s="44"/>
      <c r="J102" s="44"/>
      <c r="K102" s="44"/>
      <c r="L102" s="52"/>
      <c r="M102" s="45"/>
      <c r="N102" s="44"/>
      <c r="O102" s="44"/>
      <c r="P102" s="44"/>
      <c r="Q102" s="52"/>
      <c r="R102" s="71" t="str">
        <f t="shared" si="20"/>
        <v/>
      </c>
      <c r="S102" s="72" t="str">
        <f t="shared" si="21"/>
        <v/>
      </c>
      <c r="T102" s="72" t="str">
        <f t="shared" si="22"/>
        <v/>
      </c>
      <c r="U102" s="72" t="str">
        <f t="shared" si="23"/>
        <v/>
      </c>
      <c r="V102" s="73" t="str">
        <f t="shared" si="24"/>
        <v/>
      </c>
      <c r="W102" s="69"/>
    </row>
    <row r="103" spans="1:23" x14ac:dyDescent="0.25">
      <c r="A103" s="734">
        <v>97</v>
      </c>
      <c r="B103" s="51"/>
      <c r="C103" s="41"/>
      <c r="D103" s="86"/>
      <c r="E103" s="51"/>
      <c r="F103" s="507"/>
      <c r="G103" s="513"/>
      <c r="H103" s="51"/>
      <c r="I103" s="44"/>
      <c r="J103" s="44"/>
      <c r="K103" s="44"/>
      <c r="L103" s="52"/>
      <c r="M103" s="45"/>
      <c r="N103" s="44"/>
      <c r="O103" s="44"/>
      <c r="P103" s="44"/>
      <c r="Q103" s="52"/>
      <c r="R103" s="71" t="str">
        <f t="shared" si="20"/>
        <v/>
      </c>
      <c r="S103" s="72" t="str">
        <f t="shared" si="21"/>
        <v/>
      </c>
      <c r="T103" s="72" t="str">
        <f t="shared" si="22"/>
        <v/>
      </c>
      <c r="U103" s="72" t="str">
        <f t="shared" si="23"/>
        <v/>
      </c>
      <c r="V103" s="73" t="str">
        <f t="shared" si="24"/>
        <v/>
      </c>
      <c r="W103" s="69"/>
    </row>
    <row r="104" spans="1:23" x14ac:dyDescent="0.25">
      <c r="A104" s="734">
        <v>98</v>
      </c>
      <c r="B104" s="51"/>
      <c r="C104" s="41"/>
      <c r="D104" s="86"/>
      <c r="E104" s="51"/>
      <c r="F104" s="507"/>
      <c r="G104" s="513"/>
      <c r="H104" s="51"/>
      <c r="I104" s="44"/>
      <c r="J104" s="44"/>
      <c r="K104" s="44"/>
      <c r="L104" s="52"/>
      <c r="M104" s="45"/>
      <c r="N104" s="44"/>
      <c r="O104" s="44"/>
      <c r="P104" s="44"/>
      <c r="Q104" s="52"/>
      <c r="R104" s="71" t="str">
        <f t="shared" si="20"/>
        <v/>
      </c>
      <c r="S104" s="72" t="str">
        <f t="shared" si="21"/>
        <v/>
      </c>
      <c r="T104" s="72" t="str">
        <f t="shared" si="22"/>
        <v/>
      </c>
      <c r="U104" s="72" t="str">
        <f t="shared" si="23"/>
        <v/>
      </c>
      <c r="V104" s="73" t="str">
        <f t="shared" si="24"/>
        <v/>
      </c>
      <c r="W104" s="69"/>
    </row>
    <row r="105" spans="1:23" x14ac:dyDescent="0.25">
      <c r="A105" s="734">
        <v>99</v>
      </c>
      <c r="B105" s="51"/>
      <c r="C105" s="41"/>
      <c r="D105" s="86"/>
      <c r="E105" s="51"/>
      <c r="F105" s="507"/>
      <c r="G105" s="513"/>
      <c r="H105" s="51"/>
      <c r="I105" s="44"/>
      <c r="J105" s="44"/>
      <c r="K105" s="44"/>
      <c r="L105" s="52"/>
      <c r="M105" s="45"/>
      <c r="N105" s="44"/>
      <c r="O105" s="44"/>
      <c r="P105" s="44"/>
      <c r="Q105" s="52"/>
      <c r="R105" s="71" t="str">
        <f t="shared" si="20"/>
        <v/>
      </c>
      <c r="S105" s="72" t="str">
        <f t="shared" si="21"/>
        <v/>
      </c>
      <c r="T105" s="72" t="str">
        <f t="shared" si="22"/>
        <v/>
      </c>
      <c r="U105" s="72" t="str">
        <f t="shared" si="23"/>
        <v/>
      </c>
      <c r="V105" s="73" t="str">
        <f t="shared" si="24"/>
        <v/>
      </c>
      <c r="W105" s="69"/>
    </row>
    <row r="106" spans="1:23" x14ac:dyDescent="0.25">
      <c r="A106" s="734">
        <v>100</v>
      </c>
      <c r="B106" s="51"/>
      <c r="C106" s="41"/>
      <c r="D106" s="86"/>
      <c r="E106" s="51"/>
      <c r="F106" s="507"/>
      <c r="G106" s="513"/>
      <c r="H106" s="51"/>
      <c r="I106" s="44"/>
      <c r="J106" s="44"/>
      <c r="K106" s="44"/>
      <c r="L106" s="52"/>
      <c r="M106" s="45"/>
      <c r="N106" s="44"/>
      <c r="O106" s="44"/>
      <c r="P106" s="44"/>
      <c r="Q106" s="52"/>
      <c r="R106" s="71" t="str">
        <f t="shared" si="20"/>
        <v/>
      </c>
      <c r="S106" s="72" t="str">
        <f t="shared" si="21"/>
        <v/>
      </c>
      <c r="T106" s="72" t="str">
        <f t="shared" si="22"/>
        <v/>
      </c>
      <c r="U106" s="72" t="str">
        <f t="shared" si="23"/>
        <v/>
      </c>
      <c r="V106" s="73" t="str">
        <f t="shared" si="24"/>
        <v/>
      </c>
      <c r="W106" s="69"/>
    </row>
    <row r="107" spans="1:23" x14ac:dyDescent="0.25">
      <c r="A107" s="734">
        <v>101</v>
      </c>
      <c r="B107" s="51"/>
      <c r="C107" s="41"/>
      <c r="D107" s="86"/>
      <c r="E107" s="51"/>
      <c r="F107" s="507"/>
      <c r="G107" s="513"/>
      <c r="H107" s="51"/>
      <c r="I107" s="44"/>
      <c r="J107" s="44"/>
      <c r="K107" s="44"/>
      <c r="L107" s="52"/>
      <c r="M107" s="45"/>
      <c r="N107" s="44"/>
      <c r="O107" s="44"/>
      <c r="P107" s="44"/>
      <c r="Q107" s="52"/>
      <c r="R107" s="71" t="str">
        <f t="shared" si="20"/>
        <v/>
      </c>
      <c r="S107" s="72" t="str">
        <f t="shared" si="21"/>
        <v/>
      </c>
      <c r="T107" s="72" t="str">
        <f t="shared" si="22"/>
        <v/>
      </c>
      <c r="U107" s="72" t="str">
        <f t="shared" si="23"/>
        <v/>
      </c>
      <c r="V107" s="73" t="str">
        <f t="shared" si="24"/>
        <v/>
      </c>
      <c r="W107" s="69"/>
    </row>
    <row r="108" spans="1:23" x14ac:dyDescent="0.25">
      <c r="A108" s="734">
        <v>102</v>
      </c>
      <c r="B108" s="51"/>
      <c r="C108" s="41"/>
      <c r="D108" s="86"/>
      <c r="E108" s="51"/>
      <c r="F108" s="507"/>
      <c r="G108" s="513"/>
      <c r="H108" s="51"/>
      <c r="I108" s="44"/>
      <c r="J108" s="44"/>
      <c r="K108" s="44"/>
      <c r="L108" s="52"/>
      <c r="M108" s="45"/>
      <c r="N108" s="44"/>
      <c r="O108" s="44"/>
      <c r="P108" s="44"/>
      <c r="Q108" s="52"/>
      <c r="R108" s="71" t="str">
        <f t="shared" si="20"/>
        <v/>
      </c>
      <c r="S108" s="72" t="str">
        <f t="shared" si="21"/>
        <v/>
      </c>
      <c r="T108" s="72" t="str">
        <f t="shared" si="22"/>
        <v/>
      </c>
      <c r="U108" s="72" t="str">
        <f t="shared" si="23"/>
        <v/>
      </c>
      <c r="V108" s="73" t="str">
        <f t="shared" si="24"/>
        <v/>
      </c>
      <c r="W108" s="69"/>
    </row>
    <row r="109" spans="1:23" ht="15.75" thickBot="1" x14ac:dyDescent="0.3">
      <c r="A109" s="734">
        <v>103</v>
      </c>
      <c r="B109" s="53"/>
      <c r="C109" s="77"/>
      <c r="D109" s="87"/>
      <c r="E109" s="53"/>
      <c r="F109" s="508"/>
      <c r="G109" s="514"/>
      <c r="H109" s="53"/>
      <c r="I109" s="54"/>
      <c r="J109" s="54"/>
      <c r="K109" s="54"/>
      <c r="L109" s="55"/>
      <c r="M109" s="66"/>
      <c r="N109" s="54"/>
      <c r="O109" s="54"/>
      <c r="P109" s="54"/>
      <c r="Q109" s="55"/>
      <c r="R109" s="74" t="str">
        <f t="shared" si="20"/>
        <v/>
      </c>
      <c r="S109" s="75" t="str">
        <f t="shared" si="21"/>
        <v/>
      </c>
      <c r="T109" s="75" t="str">
        <f t="shared" si="22"/>
        <v/>
      </c>
      <c r="U109" s="75" t="str">
        <f t="shared" si="23"/>
        <v/>
      </c>
      <c r="V109" s="76" t="str">
        <f t="shared" si="24"/>
        <v/>
      </c>
      <c r="W109" s="70"/>
    </row>
  </sheetData>
  <sheetProtection algorithmName="SHA-512" hashValue="vBRun9S8/33S2iIjGbr/vlagdhMpyj7Xa9mI4EnOdP4S5f5lD4CILLIQTO1r24eI1MhDrOCuA9lRqJu43D3unA==" saltValue="j3dkAouxYvncQtGd6LDw6A==" spinCount="100000" sheet="1" objects="1" scenarios="1"/>
  <protectedRanges>
    <protectedRange sqref="B25:Q109 W25:W109" name="Tab 5"/>
  </protectedRanges>
  <autoFilter ref="B24:W24" xr:uid="{79298BD2-21D5-4D21-B3C1-6D66BF82D253}"/>
  <conditionalFormatting sqref="H7:V11 H13:V17">
    <cfRule type="cellIs" dxfId="1" priority="1" operator="equal">
      <formula>0</formula>
    </cfRule>
  </conditionalFormatting>
  <dataValidations count="2">
    <dataValidation type="list" allowBlank="1" showInputMessage="1" showErrorMessage="1" sqref="B25:B109" xr:uid="{25F8C2D1-314A-4359-8FDB-291A74CAD5A2}">
      <formula1>"Full-Time, Part-Time"</formula1>
    </dataValidation>
    <dataValidation type="list" allowBlank="1" showInputMessage="1" showErrorMessage="1" sqref="C25:C109" xr:uid="{8E716855-A104-4ED9-8C4A-BA6872077AA0}">
      <formula1>"Faculty (PhD/terminal degree), Faculty (Masters), Faculty (Lecturer), Administrators/Program Coordinators, Support Staff, Graduate Assistants"</formula1>
    </dataValidation>
  </dataValidations>
  <pageMargins left="0.25" right="0.25" top="0.75" bottom="0.75" header="0.3" footer="0.3"/>
  <pageSetup scale="59" fitToHeight="0" orientation="landscape" horizontalDpi="300"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71416C-17C4-46F5-ADF5-A3F02FCABC92}">
  <sheetPr>
    <tabColor rgb="FF92D050"/>
  </sheetPr>
  <dimension ref="A1:Q104"/>
  <sheetViews>
    <sheetView topLeftCell="A18" zoomScaleNormal="100" workbookViewId="0">
      <selection activeCell="K2" sqref="K2"/>
    </sheetView>
  </sheetViews>
  <sheetFormatPr defaultColWidth="9" defaultRowHeight="15" x14ac:dyDescent="0.25"/>
  <cols>
    <col min="1" max="1" width="3.85546875" style="735" customWidth="1"/>
    <col min="2" max="2" width="37.85546875" style="236" bestFit="1" customWidth="1"/>
    <col min="3" max="3" width="50.5703125" style="236" customWidth="1"/>
    <col min="4" max="4" width="15.28515625" style="219" customWidth="1"/>
    <col min="5" max="5" width="11.28515625" style="219" customWidth="1"/>
    <col min="6" max="6" width="13.85546875" style="219" customWidth="1"/>
    <col min="7" max="16" width="11.28515625" style="219" customWidth="1"/>
    <col min="17" max="17" width="55.85546875" style="219" customWidth="1"/>
    <col min="18" max="16384" width="9" style="219"/>
  </cols>
  <sheetData>
    <row r="1" spans="1:16" s="173" customFormat="1" ht="24" x14ac:dyDescent="0.3">
      <c r="A1" s="644" t="s">
        <v>53</v>
      </c>
      <c r="B1" s="171" t="s">
        <v>163</v>
      </c>
      <c r="C1" s="172"/>
    </row>
    <row r="2" spans="1:16" ht="18.75" x14ac:dyDescent="0.3">
      <c r="A2" s="730"/>
      <c r="B2" s="220"/>
    </row>
    <row r="3" spans="1:16" s="216" customFormat="1" ht="15.75" x14ac:dyDescent="0.25">
      <c r="A3" s="728">
        <v>1</v>
      </c>
      <c r="B3" s="214" t="s">
        <v>153</v>
      </c>
      <c r="C3" s="214" t="str">
        <f>'1-Program Information'!D14&amp;" - "&amp;'1-Program Information'!D15&amp;IF('1-Program Information'!D16="",""," in "&amp;'1-Program Information'!D16)&amp;" - "&amp;IF('1-Program Information'!D17="Select from Pull-Down Menu","",'1-Program Information'!D17)&amp;" "&amp;'1-Program Information'!D18</f>
        <v xml:space="preserve"> -  -  </v>
      </c>
      <c r="D3" s="215"/>
      <c r="F3" s="214"/>
      <c r="G3" s="214"/>
      <c r="H3" s="215"/>
      <c r="I3" s="214"/>
      <c r="K3" s="214"/>
      <c r="M3" s="214"/>
    </row>
    <row r="4" spans="1:16" ht="15.75" thickBot="1" x14ac:dyDescent="0.3">
      <c r="A4" s="728">
        <v>2</v>
      </c>
      <c r="B4" s="217"/>
      <c r="C4" s="217"/>
      <c r="D4" s="218"/>
      <c r="E4" s="217"/>
      <c r="F4" s="217"/>
      <c r="G4" s="217"/>
      <c r="H4" s="218"/>
      <c r="I4" s="217"/>
      <c r="K4" s="217"/>
      <c r="M4" s="217"/>
    </row>
    <row r="5" spans="1:16" ht="46.5" thickBot="1" x14ac:dyDescent="0.35">
      <c r="A5" s="728">
        <v>3</v>
      </c>
      <c r="B5" s="220"/>
      <c r="C5" s="221" t="s">
        <v>154</v>
      </c>
      <c r="D5" s="715" t="s">
        <v>131</v>
      </c>
      <c r="E5" s="716" t="s">
        <v>114</v>
      </c>
      <c r="F5" s="717" t="s">
        <v>110</v>
      </c>
      <c r="G5" s="718" t="s">
        <v>115</v>
      </c>
      <c r="H5" s="719" t="s">
        <v>111</v>
      </c>
      <c r="I5" s="716" t="s">
        <v>116</v>
      </c>
      <c r="J5" s="717" t="s">
        <v>112</v>
      </c>
      <c r="K5" s="718" t="s">
        <v>117</v>
      </c>
      <c r="L5" s="719" t="s">
        <v>113</v>
      </c>
      <c r="M5" s="716" t="s">
        <v>61</v>
      </c>
      <c r="N5" s="720" t="s">
        <v>62</v>
      </c>
      <c r="O5" s="720" t="s">
        <v>63</v>
      </c>
      <c r="P5" s="719" t="s">
        <v>64</v>
      </c>
    </row>
    <row r="6" spans="1:16" ht="15.75" customHeight="1" x14ac:dyDescent="0.3">
      <c r="A6" s="728">
        <v>4</v>
      </c>
      <c r="B6" s="220"/>
      <c r="C6" s="180" t="s">
        <v>15</v>
      </c>
      <c r="D6" s="186">
        <f>SUM(D7:D8)</f>
        <v>0</v>
      </c>
      <c r="E6" s="187">
        <f t="shared" ref="E6:P6" si="0">SUM(E7:E8)</f>
        <v>0</v>
      </c>
      <c r="F6" s="188">
        <f t="shared" si="0"/>
        <v>0</v>
      </c>
      <c r="G6" s="189">
        <f t="shared" si="0"/>
        <v>0</v>
      </c>
      <c r="H6" s="190">
        <f t="shared" si="0"/>
        <v>0</v>
      </c>
      <c r="I6" s="187">
        <f t="shared" si="0"/>
        <v>0</v>
      </c>
      <c r="J6" s="188">
        <f t="shared" si="0"/>
        <v>0</v>
      </c>
      <c r="K6" s="189">
        <f t="shared" si="0"/>
        <v>0</v>
      </c>
      <c r="L6" s="190">
        <f t="shared" si="0"/>
        <v>0</v>
      </c>
      <c r="M6" s="187">
        <f t="shared" si="0"/>
        <v>0</v>
      </c>
      <c r="N6" s="191">
        <f t="shared" si="0"/>
        <v>0</v>
      </c>
      <c r="O6" s="191">
        <f t="shared" si="0"/>
        <v>0</v>
      </c>
      <c r="P6" s="188">
        <f t="shared" si="0"/>
        <v>0</v>
      </c>
    </row>
    <row r="7" spans="1:16" ht="15.75" customHeight="1" x14ac:dyDescent="0.3">
      <c r="A7" s="728">
        <v>5</v>
      </c>
      <c r="B7" s="220"/>
      <c r="C7" s="228" t="s">
        <v>26</v>
      </c>
      <c r="D7" s="222">
        <f t="shared" ref="D7:P8" si="1">SUMIF($B$39:$B$201,$C7,D$39:D$201)</f>
        <v>0</v>
      </c>
      <c r="E7" s="223">
        <f t="shared" si="1"/>
        <v>0</v>
      </c>
      <c r="F7" s="224">
        <f t="shared" si="1"/>
        <v>0</v>
      </c>
      <c r="G7" s="225">
        <f t="shared" si="1"/>
        <v>0</v>
      </c>
      <c r="H7" s="226">
        <f t="shared" si="1"/>
        <v>0</v>
      </c>
      <c r="I7" s="223">
        <f t="shared" si="1"/>
        <v>0</v>
      </c>
      <c r="J7" s="224">
        <f t="shared" si="1"/>
        <v>0</v>
      </c>
      <c r="K7" s="225">
        <f t="shared" si="1"/>
        <v>0</v>
      </c>
      <c r="L7" s="226">
        <f t="shared" si="1"/>
        <v>0</v>
      </c>
      <c r="M7" s="223">
        <f t="shared" si="1"/>
        <v>0</v>
      </c>
      <c r="N7" s="227">
        <f t="shared" si="1"/>
        <v>0</v>
      </c>
      <c r="O7" s="227">
        <f t="shared" si="1"/>
        <v>0</v>
      </c>
      <c r="P7" s="224">
        <f t="shared" si="1"/>
        <v>0</v>
      </c>
    </row>
    <row r="8" spans="1:16" ht="15.75" customHeight="1" x14ac:dyDescent="0.3">
      <c r="A8" s="728">
        <v>6</v>
      </c>
      <c r="B8" s="220"/>
      <c r="C8" s="228" t="s">
        <v>27</v>
      </c>
      <c r="D8" s="222">
        <f t="shared" si="1"/>
        <v>0</v>
      </c>
      <c r="E8" s="223">
        <f t="shared" si="1"/>
        <v>0</v>
      </c>
      <c r="F8" s="224">
        <f t="shared" si="1"/>
        <v>0</v>
      </c>
      <c r="G8" s="225">
        <f t="shared" si="1"/>
        <v>0</v>
      </c>
      <c r="H8" s="226">
        <f t="shared" si="1"/>
        <v>0</v>
      </c>
      <c r="I8" s="223">
        <f t="shared" si="1"/>
        <v>0</v>
      </c>
      <c r="J8" s="224">
        <f t="shared" si="1"/>
        <v>0</v>
      </c>
      <c r="K8" s="225">
        <f t="shared" si="1"/>
        <v>0</v>
      </c>
      <c r="L8" s="226">
        <f t="shared" si="1"/>
        <v>0</v>
      </c>
      <c r="M8" s="223">
        <f t="shared" si="1"/>
        <v>0</v>
      </c>
      <c r="N8" s="227">
        <f t="shared" si="1"/>
        <v>0</v>
      </c>
      <c r="O8" s="227">
        <f t="shared" si="1"/>
        <v>0</v>
      </c>
      <c r="P8" s="224">
        <f t="shared" si="1"/>
        <v>0</v>
      </c>
    </row>
    <row r="9" spans="1:16" ht="15.75" customHeight="1" x14ac:dyDescent="0.3">
      <c r="A9" s="728">
        <v>7</v>
      </c>
      <c r="B9" s="220"/>
      <c r="C9" s="174" t="s">
        <v>28</v>
      </c>
      <c r="D9" s="186">
        <f t="shared" ref="D9:P9" si="2">SUM(D10:D25)</f>
        <v>0</v>
      </c>
      <c r="E9" s="187">
        <f t="shared" si="2"/>
        <v>0</v>
      </c>
      <c r="F9" s="188">
        <f t="shared" si="2"/>
        <v>0</v>
      </c>
      <c r="G9" s="189">
        <f t="shared" si="2"/>
        <v>0</v>
      </c>
      <c r="H9" s="190">
        <f t="shared" si="2"/>
        <v>0</v>
      </c>
      <c r="I9" s="187">
        <f t="shared" si="2"/>
        <v>0</v>
      </c>
      <c r="J9" s="188">
        <f t="shared" si="2"/>
        <v>0</v>
      </c>
      <c r="K9" s="189">
        <f t="shared" si="2"/>
        <v>0</v>
      </c>
      <c r="L9" s="190">
        <f t="shared" si="2"/>
        <v>0</v>
      </c>
      <c r="M9" s="187">
        <f t="shared" si="2"/>
        <v>0</v>
      </c>
      <c r="N9" s="191">
        <f t="shared" si="2"/>
        <v>0</v>
      </c>
      <c r="O9" s="191">
        <f t="shared" si="2"/>
        <v>0</v>
      </c>
      <c r="P9" s="188">
        <f t="shared" si="2"/>
        <v>0</v>
      </c>
    </row>
    <row r="10" spans="1:16" ht="15.75" customHeight="1" x14ac:dyDescent="0.3">
      <c r="A10" s="728">
        <v>8</v>
      </c>
      <c r="B10" s="220"/>
      <c r="C10" s="228" t="s">
        <v>29</v>
      </c>
      <c r="D10" s="222">
        <f t="shared" ref="D10:P19" si="3">SUMIF($B$39:$B$201,$C10,D$39:D$201)</f>
        <v>0</v>
      </c>
      <c r="E10" s="223">
        <f t="shared" si="3"/>
        <v>0</v>
      </c>
      <c r="F10" s="224">
        <f t="shared" si="3"/>
        <v>0</v>
      </c>
      <c r="G10" s="225">
        <f t="shared" si="3"/>
        <v>0</v>
      </c>
      <c r="H10" s="226">
        <f t="shared" si="3"/>
        <v>0</v>
      </c>
      <c r="I10" s="223">
        <f t="shared" si="3"/>
        <v>0</v>
      </c>
      <c r="J10" s="224">
        <f t="shared" si="3"/>
        <v>0</v>
      </c>
      <c r="K10" s="225">
        <f t="shared" si="3"/>
        <v>0</v>
      </c>
      <c r="L10" s="226">
        <f t="shared" si="3"/>
        <v>0</v>
      </c>
      <c r="M10" s="223">
        <f t="shared" si="3"/>
        <v>0</v>
      </c>
      <c r="N10" s="227">
        <f t="shared" si="3"/>
        <v>0</v>
      </c>
      <c r="O10" s="227">
        <f t="shared" si="3"/>
        <v>0</v>
      </c>
      <c r="P10" s="224">
        <f t="shared" si="3"/>
        <v>0</v>
      </c>
    </row>
    <row r="11" spans="1:16" ht="15.75" customHeight="1" x14ac:dyDescent="0.3">
      <c r="A11" s="728">
        <v>9</v>
      </c>
      <c r="B11" s="220"/>
      <c r="C11" s="228" t="s">
        <v>30</v>
      </c>
      <c r="D11" s="222">
        <f t="shared" si="3"/>
        <v>0</v>
      </c>
      <c r="E11" s="223">
        <f t="shared" si="3"/>
        <v>0</v>
      </c>
      <c r="F11" s="224">
        <f t="shared" si="3"/>
        <v>0</v>
      </c>
      <c r="G11" s="225">
        <f t="shared" si="3"/>
        <v>0</v>
      </c>
      <c r="H11" s="226">
        <f t="shared" si="3"/>
        <v>0</v>
      </c>
      <c r="I11" s="223">
        <f t="shared" si="3"/>
        <v>0</v>
      </c>
      <c r="J11" s="224">
        <f t="shared" si="3"/>
        <v>0</v>
      </c>
      <c r="K11" s="225">
        <f t="shared" si="3"/>
        <v>0</v>
      </c>
      <c r="L11" s="226">
        <f t="shared" si="3"/>
        <v>0</v>
      </c>
      <c r="M11" s="223">
        <f t="shared" si="3"/>
        <v>0</v>
      </c>
      <c r="N11" s="227">
        <f t="shared" si="3"/>
        <v>0</v>
      </c>
      <c r="O11" s="227">
        <f t="shared" si="3"/>
        <v>0</v>
      </c>
      <c r="P11" s="224">
        <f t="shared" si="3"/>
        <v>0</v>
      </c>
    </row>
    <row r="12" spans="1:16" ht="15.75" customHeight="1" x14ac:dyDescent="0.3">
      <c r="A12" s="728">
        <v>10</v>
      </c>
      <c r="B12" s="220"/>
      <c r="C12" s="228" t="s">
        <v>31</v>
      </c>
      <c r="D12" s="222">
        <f t="shared" si="3"/>
        <v>0</v>
      </c>
      <c r="E12" s="223">
        <f t="shared" si="3"/>
        <v>0</v>
      </c>
      <c r="F12" s="224">
        <f t="shared" si="3"/>
        <v>0</v>
      </c>
      <c r="G12" s="225">
        <f t="shared" si="3"/>
        <v>0</v>
      </c>
      <c r="H12" s="226">
        <f t="shared" si="3"/>
        <v>0</v>
      </c>
      <c r="I12" s="223">
        <f t="shared" si="3"/>
        <v>0</v>
      </c>
      <c r="J12" s="224">
        <f t="shared" si="3"/>
        <v>0</v>
      </c>
      <c r="K12" s="225">
        <f t="shared" si="3"/>
        <v>0</v>
      </c>
      <c r="L12" s="226">
        <f t="shared" si="3"/>
        <v>0</v>
      </c>
      <c r="M12" s="223">
        <f t="shared" si="3"/>
        <v>0</v>
      </c>
      <c r="N12" s="227">
        <f t="shared" si="3"/>
        <v>0</v>
      </c>
      <c r="O12" s="227">
        <f t="shared" si="3"/>
        <v>0</v>
      </c>
      <c r="P12" s="224">
        <f t="shared" si="3"/>
        <v>0</v>
      </c>
    </row>
    <row r="13" spans="1:16" ht="15.75" customHeight="1" x14ac:dyDescent="0.3">
      <c r="A13" s="728">
        <v>11</v>
      </c>
      <c r="B13" s="220"/>
      <c r="C13" s="228" t="s">
        <v>32</v>
      </c>
      <c r="D13" s="222">
        <f t="shared" si="3"/>
        <v>0</v>
      </c>
      <c r="E13" s="223">
        <f t="shared" si="3"/>
        <v>0</v>
      </c>
      <c r="F13" s="224">
        <f t="shared" si="3"/>
        <v>0</v>
      </c>
      <c r="G13" s="225">
        <f t="shared" si="3"/>
        <v>0</v>
      </c>
      <c r="H13" s="226">
        <f t="shared" si="3"/>
        <v>0</v>
      </c>
      <c r="I13" s="223">
        <f t="shared" si="3"/>
        <v>0</v>
      </c>
      <c r="J13" s="224">
        <f t="shared" si="3"/>
        <v>0</v>
      </c>
      <c r="K13" s="225">
        <f t="shared" si="3"/>
        <v>0</v>
      </c>
      <c r="L13" s="226">
        <f t="shared" si="3"/>
        <v>0</v>
      </c>
      <c r="M13" s="223">
        <f t="shared" si="3"/>
        <v>0</v>
      </c>
      <c r="N13" s="227">
        <f t="shared" si="3"/>
        <v>0</v>
      </c>
      <c r="O13" s="227">
        <f t="shared" si="3"/>
        <v>0</v>
      </c>
      <c r="P13" s="224">
        <f t="shared" si="3"/>
        <v>0</v>
      </c>
    </row>
    <row r="14" spans="1:16" ht="15.75" customHeight="1" x14ac:dyDescent="0.3">
      <c r="A14" s="728">
        <v>12</v>
      </c>
      <c r="B14" s="220"/>
      <c r="C14" s="228" t="s">
        <v>33</v>
      </c>
      <c r="D14" s="222">
        <f t="shared" si="3"/>
        <v>0</v>
      </c>
      <c r="E14" s="223">
        <f t="shared" si="3"/>
        <v>0</v>
      </c>
      <c r="F14" s="224">
        <f t="shared" si="3"/>
        <v>0</v>
      </c>
      <c r="G14" s="225">
        <f t="shared" si="3"/>
        <v>0</v>
      </c>
      <c r="H14" s="226">
        <f t="shared" si="3"/>
        <v>0</v>
      </c>
      <c r="I14" s="223">
        <f t="shared" si="3"/>
        <v>0</v>
      </c>
      <c r="J14" s="224">
        <f t="shared" si="3"/>
        <v>0</v>
      </c>
      <c r="K14" s="225">
        <f t="shared" si="3"/>
        <v>0</v>
      </c>
      <c r="L14" s="226">
        <f t="shared" si="3"/>
        <v>0</v>
      </c>
      <c r="M14" s="223">
        <f t="shared" si="3"/>
        <v>0</v>
      </c>
      <c r="N14" s="227">
        <f t="shared" si="3"/>
        <v>0</v>
      </c>
      <c r="O14" s="227">
        <f t="shared" si="3"/>
        <v>0</v>
      </c>
      <c r="P14" s="224">
        <f t="shared" si="3"/>
        <v>0</v>
      </c>
    </row>
    <row r="15" spans="1:16" ht="15.75" customHeight="1" x14ac:dyDescent="0.3">
      <c r="A15" s="728">
        <v>13</v>
      </c>
      <c r="B15" s="220"/>
      <c r="C15" s="228" t="s">
        <v>34</v>
      </c>
      <c r="D15" s="222">
        <f t="shared" si="3"/>
        <v>0</v>
      </c>
      <c r="E15" s="223">
        <f t="shared" si="3"/>
        <v>0</v>
      </c>
      <c r="F15" s="224">
        <f t="shared" si="3"/>
        <v>0</v>
      </c>
      <c r="G15" s="225">
        <f t="shared" si="3"/>
        <v>0</v>
      </c>
      <c r="H15" s="226">
        <f t="shared" si="3"/>
        <v>0</v>
      </c>
      <c r="I15" s="223">
        <f t="shared" si="3"/>
        <v>0</v>
      </c>
      <c r="J15" s="224">
        <f t="shared" si="3"/>
        <v>0</v>
      </c>
      <c r="K15" s="225">
        <f t="shared" si="3"/>
        <v>0</v>
      </c>
      <c r="L15" s="226">
        <f t="shared" si="3"/>
        <v>0</v>
      </c>
      <c r="M15" s="223">
        <f t="shared" si="3"/>
        <v>0</v>
      </c>
      <c r="N15" s="227">
        <f t="shared" si="3"/>
        <v>0</v>
      </c>
      <c r="O15" s="227">
        <f t="shared" si="3"/>
        <v>0</v>
      </c>
      <c r="P15" s="224">
        <f t="shared" si="3"/>
        <v>0</v>
      </c>
    </row>
    <row r="16" spans="1:16" ht="15.75" customHeight="1" x14ac:dyDescent="0.3">
      <c r="A16" s="728">
        <v>14</v>
      </c>
      <c r="B16" s="220"/>
      <c r="C16" s="228" t="s">
        <v>19</v>
      </c>
      <c r="D16" s="222">
        <f t="shared" si="3"/>
        <v>0</v>
      </c>
      <c r="E16" s="223">
        <f t="shared" si="3"/>
        <v>0</v>
      </c>
      <c r="F16" s="224">
        <f t="shared" si="3"/>
        <v>0</v>
      </c>
      <c r="G16" s="225">
        <f t="shared" si="3"/>
        <v>0</v>
      </c>
      <c r="H16" s="226">
        <f t="shared" si="3"/>
        <v>0</v>
      </c>
      <c r="I16" s="223">
        <f t="shared" si="3"/>
        <v>0</v>
      </c>
      <c r="J16" s="224">
        <f t="shared" si="3"/>
        <v>0</v>
      </c>
      <c r="K16" s="225">
        <f t="shared" si="3"/>
        <v>0</v>
      </c>
      <c r="L16" s="226">
        <f t="shared" si="3"/>
        <v>0</v>
      </c>
      <c r="M16" s="223">
        <f t="shared" si="3"/>
        <v>0</v>
      </c>
      <c r="N16" s="227">
        <f t="shared" si="3"/>
        <v>0</v>
      </c>
      <c r="O16" s="227">
        <f t="shared" si="3"/>
        <v>0</v>
      </c>
      <c r="P16" s="224">
        <f t="shared" si="3"/>
        <v>0</v>
      </c>
    </row>
    <row r="17" spans="1:16" ht="15.75" customHeight="1" x14ac:dyDescent="0.3">
      <c r="A17" s="728">
        <v>15</v>
      </c>
      <c r="B17" s="220"/>
      <c r="C17" s="228" t="s">
        <v>35</v>
      </c>
      <c r="D17" s="222">
        <f t="shared" si="3"/>
        <v>0</v>
      </c>
      <c r="E17" s="223">
        <f t="shared" si="3"/>
        <v>0</v>
      </c>
      <c r="F17" s="224">
        <f t="shared" si="3"/>
        <v>0</v>
      </c>
      <c r="G17" s="225">
        <f t="shared" si="3"/>
        <v>0</v>
      </c>
      <c r="H17" s="226">
        <f t="shared" si="3"/>
        <v>0</v>
      </c>
      <c r="I17" s="223">
        <f t="shared" si="3"/>
        <v>0</v>
      </c>
      <c r="J17" s="224">
        <f t="shared" si="3"/>
        <v>0</v>
      </c>
      <c r="K17" s="225">
        <f t="shared" si="3"/>
        <v>0</v>
      </c>
      <c r="L17" s="226">
        <f t="shared" si="3"/>
        <v>0</v>
      </c>
      <c r="M17" s="223">
        <f t="shared" si="3"/>
        <v>0</v>
      </c>
      <c r="N17" s="227">
        <f t="shared" si="3"/>
        <v>0</v>
      </c>
      <c r="O17" s="227">
        <f t="shared" si="3"/>
        <v>0</v>
      </c>
      <c r="P17" s="224">
        <f t="shared" si="3"/>
        <v>0</v>
      </c>
    </row>
    <row r="18" spans="1:16" ht="15.75" customHeight="1" x14ac:dyDescent="0.3">
      <c r="A18" s="728">
        <v>16</v>
      </c>
      <c r="B18" s="220"/>
      <c r="C18" s="228" t="s">
        <v>36</v>
      </c>
      <c r="D18" s="222">
        <f t="shared" si="3"/>
        <v>0</v>
      </c>
      <c r="E18" s="223">
        <f t="shared" si="3"/>
        <v>0</v>
      </c>
      <c r="F18" s="224">
        <f t="shared" si="3"/>
        <v>0</v>
      </c>
      <c r="G18" s="225">
        <f t="shared" si="3"/>
        <v>0</v>
      </c>
      <c r="H18" s="226">
        <f t="shared" si="3"/>
        <v>0</v>
      </c>
      <c r="I18" s="223">
        <f t="shared" si="3"/>
        <v>0</v>
      </c>
      <c r="J18" s="224">
        <f t="shared" si="3"/>
        <v>0</v>
      </c>
      <c r="K18" s="225">
        <f t="shared" si="3"/>
        <v>0</v>
      </c>
      <c r="L18" s="226">
        <f t="shared" si="3"/>
        <v>0</v>
      </c>
      <c r="M18" s="223">
        <f t="shared" si="3"/>
        <v>0</v>
      </c>
      <c r="N18" s="227">
        <f t="shared" si="3"/>
        <v>0</v>
      </c>
      <c r="O18" s="227">
        <f t="shared" si="3"/>
        <v>0</v>
      </c>
      <c r="P18" s="224">
        <f t="shared" si="3"/>
        <v>0</v>
      </c>
    </row>
    <row r="19" spans="1:16" ht="15.75" customHeight="1" x14ac:dyDescent="0.3">
      <c r="A19" s="728">
        <v>17</v>
      </c>
      <c r="B19" s="220"/>
      <c r="C19" s="228" t="s">
        <v>37</v>
      </c>
      <c r="D19" s="222">
        <f t="shared" si="3"/>
        <v>0</v>
      </c>
      <c r="E19" s="223">
        <f t="shared" si="3"/>
        <v>0</v>
      </c>
      <c r="F19" s="224">
        <f t="shared" si="3"/>
        <v>0</v>
      </c>
      <c r="G19" s="225">
        <f t="shared" si="3"/>
        <v>0</v>
      </c>
      <c r="H19" s="226">
        <f t="shared" si="3"/>
        <v>0</v>
      </c>
      <c r="I19" s="223">
        <f t="shared" si="3"/>
        <v>0</v>
      </c>
      <c r="J19" s="224">
        <f t="shared" si="3"/>
        <v>0</v>
      </c>
      <c r="K19" s="225">
        <f t="shared" si="3"/>
        <v>0</v>
      </c>
      <c r="L19" s="226">
        <f t="shared" si="3"/>
        <v>0</v>
      </c>
      <c r="M19" s="223">
        <f t="shared" si="3"/>
        <v>0</v>
      </c>
      <c r="N19" s="227">
        <f t="shared" si="3"/>
        <v>0</v>
      </c>
      <c r="O19" s="227">
        <f t="shared" si="3"/>
        <v>0</v>
      </c>
      <c r="P19" s="224">
        <f t="shared" si="3"/>
        <v>0</v>
      </c>
    </row>
    <row r="20" spans="1:16" ht="15.75" customHeight="1" x14ac:dyDescent="0.3">
      <c r="A20" s="728">
        <v>18</v>
      </c>
      <c r="B20" s="220"/>
      <c r="C20" s="228" t="s">
        <v>352</v>
      </c>
      <c r="D20" s="222">
        <f t="shared" ref="D20:P25" si="4">SUMIF($B$39:$B$201,$C20,D$39:D$201)</f>
        <v>0</v>
      </c>
      <c r="E20" s="223">
        <f t="shared" si="4"/>
        <v>0</v>
      </c>
      <c r="F20" s="224">
        <f t="shared" si="4"/>
        <v>0</v>
      </c>
      <c r="G20" s="225">
        <f t="shared" si="4"/>
        <v>0</v>
      </c>
      <c r="H20" s="226">
        <f t="shared" si="4"/>
        <v>0</v>
      </c>
      <c r="I20" s="223">
        <f t="shared" si="4"/>
        <v>0</v>
      </c>
      <c r="J20" s="224">
        <f t="shared" si="4"/>
        <v>0</v>
      </c>
      <c r="K20" s="225">
        <f t="shared" si="4"/>
        <v>0</v>
      </c>
      <c r="L20" s="226">
        <f t="shared" si="4"/>
        <v>0</v>
      </c>
      <c r="M20" s="223">
        <f t="shared" si="4"/>
        <v>0</v>
      </c>
      <c r="N20" s="227">
        <f t="shared" si="4"/>
        <v>0</v>
      </c>
      <c r="O20" s="227">
        <f t="shared" si="4"/>
        <v>0</v>
      </c>
      <c r="P20" s="224">
        <f t="shared" si="4"/>
        <v>0</v>
      </c>
    </row>
    <row r="21" spans="1:16" ht="15.75" customHeight="1" x14ac:dyDescent="0.3">
      <c r="A21" s="728">
        <v>19</v>
      </c>
      <c r="B21" s="220"/>
      <c r="C21" s="228" t="s">
        <v>38</v>
      </c>
      <c r="D21" s="222">
        <f t="shared" si="4"/>
        <v>0</v>
      </c>
      <c r="E21" s="223">
        <f t="shared" si="4"/>
        <v>0</v>
      </c>
      <c r="F21" s="224">
        <f t="shared" si="4"/>
        <v>0</v>
      </c>
      <c r="G21" s="225">
        <f t="shared" si="4"/>
        <v>0</v>
      </c>
      <c r="H21" s="226">
        <f t="shared" si="4"/>
        <v>0</v>
      </c>
      <c r="I21" s="223">
        <f t="shared" si="4"/>
        <v>0</v>
      </c>
      <c r="J21" s="224">
        <f t="shared" si="4"/>
        <v>0</v>
      </c>
      <c r="K21" s="225">
        <f t="shared" si="4"/>
        <v>0</v>
      </c>
      <c r="L21" s="226">
        <f t="shared" si="4"/>
        <v>0</v>
      </c>
      <c r="M21" s="223">
        <f t="shared" si="4"/>
        <v>0</v>
      </c>
      <c r="N21" s="227">
        <f t="shared" si="4"/>
        <v>0</v>
      </c>
      <c r="O21" s="227">
        <f t="shared" si="4"/>
        <v>0</v>
      </c>
      <c r="P21" s="224">
        <f t="shared" si="4"/>
        <v>0</v>
      </c>
    </row>
    <row r="22" spans="1:16" ht="15.75" customHeight="1" x14ac:dyDescent="0.3">
      <c r="A22" s="728">
        <v>20</v>
      </c>
      <c r="B22" s="220"/>
      <c r="C22" s="228" t="s">
        <v>39</v>
      </c>
      <c r="D22" s="222">
        <f t="shared" si="4"/>
        <v>0</v>
      </c>
      <c r="E22" s="223">
        <f t="shared" si="4"/>
        <v>0</v>
      </c>
      <c r="F22" s="224">
        <f t="shared" si="4"/>
        <v>0</v>
      </c>
      <c r="G22" s="225">
        <f t="shared" si="4"/>
        <v>0</v>
      </c>
      <c r="H22" s="226">
        <f t="shared" si="4"/>
        <v>0</v>
      </c>
      <c r="I22" s="223">
        <f t="shared" si="4"/>
        <v>0</v>
      </c>
      <c r="J22" s="224">
        <f t="shared" si="4"/>
        <v>0</v>
      </c>
      <c r="K22" s="225">
        <f t="shared" si="4"/>
        <v>0</v>
      </c>
      <c r="L22" s="226">
        <f t="shared" si="4"/>
        <v>0</v>
      </c>
      <c r="M22" s="223">
        <f t="shared" si="4"/>
        <v>0</v>
      </c>
      <c r="N22" s="227">
        <f t="shared" si="4"/>
        <v>0</v>
      </c>
      <c r="O22" s="227">
        <f t="shared" si="4"/>
        <v>0</v>
      </c>
      <c r="P22" s="224">
        <f t="shared" si="4"/>
        <v>0</v>
      </c>
    </row>
    <row r="23" spans="1:16" ht="15.75" customHeight="1" x14ac:dyDescent="0.3">
      <c r="A23" s="728">
        <v>21</v>
      </c>
      <c r="B23" s="220"/>
      <c r="C23" s="228" t="s">
        <v>40</v>
      </c>
      <c r="D23" s="222">
        <f t="shared" si="4"/>
        <v>0</v>
      </c>
      <c r="E23" s="223">
        <f t="shared" si="4"/>
        <v>0</v>
      </c>
      <c r="F23" s="224">
        <f t="shared" si="4"/>
        <v>0</v>
      </c>
      <c r="G23" s="225">
        <f t="shared" si="4"/>
        <v>0</v>
      </c>
      <c r="H23" s="226">
        <f t="shared" si="4"/>
        <v>0</v>
      </c>
      <c r="I23" s="223">
        <f t="shared" si="4"/>
        <v>0</v>
      </c>
      <c r="J23" s="224">
        <f t="shared" si="4"/>
        <v>0</v>
      </c>
      <c r="K23" s="225">
        <f t="shared" si="4"/>
        <v>0</v>
      </c>
      <c r="L23" s="226">
        <f t="shared" si="4"/>
        <v>0</v>
      </c>
      <c r="M23" s="223">
        <f t="shared" si="4"/>
        <v>0</v>
      </c>
      <c r="N23" s="227">
        <f t="shared" si="4"/>
        <v>0</v>
      </c>
      <c r="O23" s="227">
        <f t="shared" si="4"/>
        <v>0</v>
      </c>
      <c r="P23" s="224">
        <f t="shared" si="4"/>
        <v>0</v>
      </c>
    </row>
    <row r="24" spans="1:16" ht="15.75" customHeight="1" x14ac:dyDescent="0.3">
      <c r="A24" s="728">
        <v>22</v>
      </c>
      <c r="B24" s="220"/>
      <c r="C24" s="228" t="s">
        <v>41</v>
      </c>
      <c r="D24" s="222">
        <f t="shared" si="4"/>
        <v>0</v>
      </c>
      <c r="E24" s="223">
        <f t="shared" si="4"/>
        <v>0</v>
      </c>
      <c r="F24" s="224">
        <f t="shared" si="4"/>
        <v>0</v>
      </c>
      <c r="G24" s="225">
        <f t="shared" si="4"/>
        <v>0</v>
      </c>
      <c r="H24" s="226">
        <f t="shared" si="4"/>
        <v>0</v>
      </c>
      <c r="I24" s="223">
        <f t="shared" si="4"/>
        <v>0</v>
      </c>
      <c r="J24" s="224">
        <f t="shared" si="4"/>
        <v>0</v>
      </c>
      <c r="K24" s="225">
        <f t="shared" si="4"/>
        <v>0</v>
      </c>
      <c r="L24" s="226">
        <f t="shared" si="4"/>
        <v>0</v>
      </c>
      <c r="M24" s="223">
        <f t="shared" si="4"/>
        <v>0</v>
      </c>
      <c r="N24" s="227">
        <f t="shared" si="4"/>
        <v>0</v>
      </c>
      <c r="O24" s="227">
        <f t="shared" si="4"/>
        <v>0</v>
      </c>
      <c r="P24" s="224">
        <f t="shared" si="4"/>
        <v>0</v>
      </c>
    </row>
    <row r="25" spans="1:16" ht="15.75" customHeight="1" x14ac:dyDescent="0.3">
      <c r="A25" s="728">
        <v>23</v>
      </c>
      <c r="B25" s="220"/>
      <c r="C25" s="228" t="s">
        <v>43</v>
      </c>
      <c r="D25" s="222">
        <f t="shared" si="4"/>
        <v>0</v>
      </c>
      <c r="E25" s="223">
        <f t="shared" si="4"/>
        <v>0</v>
      </c>
      <c r="F25" s="224">
        <f t="shared" si="4"/>
        <v>0</v>
      </c>
      <c r="G25" s="225">
        <f t="shared" si="4"/>
        <v>0</v>
      </c>
      <c r="H25" s="226">
        <f t="shared" si="4"/>
        <v>0</v>
      </c>
      <c r="I25" s="223">
        <f t="shared" si="4"/>
        <v>0</v>
      </c>
      <c r="J25" s="224">
        <f t="shared" si="4"/>
        <v>0</v>
      </c>
      <c r="K25" s="225">
        <f t="shared" si="4"/>
        <v>0</v>
      </c>
      <c r="L25" s="226">
        <f t="shared" si="4"/>
        <v>0</v>
      </c>
      <c r="M25" s="223">
        <f t="shared" si="4"/>
        <v>0</v>
      </c>
      <c r="N25" s="227">
        <f t="shared" si="4"/>
        <v>0</v>
      </c>
      <c r="O25" s="227">
        <f t="shared" si="4"/>
        <v>0</v>
      </c>
      <c r="P25" s="224">
        <f t="shared" si="4"/>
        <v>0</v>
      </c>
    </row>
    <row r="26" spans="1:16" ht="15.75" customHeight="1" x14ac:dyDescent="0.3">
      <c r="A26" s="728">
        <v>24</v>
      </c>
      <c r="B26" s="220"/>
      <c r="C26" s="174" t="s">
        <v>44</v>
      </c>
      <c r="D26" s="186">
        <f>SUM(D27:D30)</f>
        <v>0</v>
      </c>
      <c r="E26" s="187">
        <f t="shared" ref="E26:P26" si="5">SUM(E27:E30)</f>
        <v>0</v>
      </c>
      <c r="F26" s="188">
        <f t="shared" si="5"/>
        <v>0</v>
      </c>
      <c r="G26" s="189">
        <f t="shared" si="5"/>
        <v>0</v>
      </c>
      <c r="H26" s="190">
        <f t="shared" si="5"/>
        <v>0</v>
      </c>
      <c r="I26" s="187">
        <f t="shared" si="5"/>
        <v>0</v>
      </c>
      <c r="J26" s="188">
        <f t="shared" si="5"/>
        <v>0</v>
      </c>
      <c r="K26" s="189">
        <f t="shared" si="5"/>
        <v>0</v>
      </c>
      <c r="L26" s="190">
        <f t="shared" si="5"/>
        <v>0</v>
      </c>
      <c r="M26" s="187">
        <f t="shared" si="5"/>
        <v>0</v>
      </c>
      <c r="N26" s="191">
        <f t="shared" si="5"/>
        <v>0</v>
      </c>
      <c r="O26" s="191">
        <f t="shared" si="5"/>
        <v>0</v>
      </c>
      <c r="P26" s="188">
        <f t="shared" si="5"/>
        <v>0</v>
      </c>
    </row>
    <row r="27" spans="1:16" ht="15.75" customHeight="1" x14ac:dyDescent="0.3">
      <c r="A27" s="728">
        <v>25</v>
      </c>
      <c r="B27" s="220"/>
      <c r="C27" s="228" t="s">
        <v>45</v>
      </c>
      <c r="D27" s="222">
        <f t="shared" ref="D27:P30" si="6">SUMIF($B$39:$B$201,$C27,D$39:D$201)</f>
        <v>0</v>
      </c>
      <c r="E27" s="223">
        <f t="shared" si="6"/>
        <v>0</v>
      </c>
      <c r="F27" s="224">
        <f t="shared" si="6"/>
        <v>0</v>
      </c>
      <c r="G27" s="225">
        <f t="shared" si="6"/>
        <v>0</v>
      </c>
      <c r="H27" s="226">
        <f t="shared" si="6"/>
        <v>0</v>
      </c>
      <c r="I27" s="223">
        <f t="shared" si="6"/>
        <v>0</v>
      </c>
      <c r="J27" s="224">
        <f t="shared" si="6"/>
        <v>0</v>
      </c>
      <c r="K27" s="225">
        <f t="shared" si="6"/>
        <v>0</v>
      </c>
      <c r="L27" s="226">
        <f t="shared" si="6"/>
        <v>0</v>
      </c>
      <c r="M27" s="223">
        <f t="shared" si="6"/>
        <v>0</v>
      </c>
      <c r="N27" s="227">
        <f t="shared" si="6"/>
        <v>0</v>
      </c>
      <c r="O27" s="227">
        <f t="shared" si="6"/>
        <v>0</v>
      </c>
      <c r="P27" s="224">
        <f t="shared" si="6"/>
        <v>0</v>
      </c>
    </row>
    <row r="28" spans="1:16" ht="15.75" customHeight="1" x14ac:dyDescent="0.3">
      <c r="A28" s="728">
        <v>26</v>
      </c>
      <c r="B28" s="220"/>
      <c r="C28" s="228" t="s">
        <v>46</v>
      </c>
      <c r="D28" s="222">
        <f t="shared" si="6"/>
        <v>0</v>
      </c>
      <c r="E28" s="223">
        <f t="shared" si="6"/>
        <v>0</v>
      </c>
      <c r="F28" s="224">
        <f t="shared" si="6"/>
        <v>0</v>
      </c>
      <c r="G28" s="225">
        <f t="shared" si="6"/>
        <v>0</v>
      </c>
      <c r="H28" s="226">
        <f t="shared" si="6"/>
        <v>0</v>
      </c>
      <c r="I28" s="223">
        <f t="shared" si="6"/>
        <v>0</v>
      </c>
      <c r="J28" s="224">
        <f t="shared" si="6"/>
        <v>0</v>
      </c>
      <c r="K28" s="225">
        <f t="shared" si="6"/>
        <v>0</v>
      </c>
      <c r="L28" s="226">
        <f t="shared" si="6"/>
        <v>0</v>
      </c>
      <c r="M28" s="223">
        <f t="shared" si="6"/>
        <v>0</v>
      </c>
      <c r="N28" s="227">
        <f t="shared" si="6"/>
        <v>0</v>
      </c>
      <c r="O28" s="227">
        <f t="shared" si="6"/>
        <v>0</v>
      </c>
      <c r="P28" s="224">
        <f t="shared" si="6"/>
        <v>0</v>
      </c>
    </row>
    <row r="29" spans="1:16" ht="15.75" customHeight="1" x14ac:dyDescent="0.3">
      <c r="A29" s="728">
        <v>27</v>
      </c>
      <c r="B29" s="220"/>
      <c r="C29" s="228" t="s">
        <v>374</v>
      </c>
      <c r="D29" s="222">
        <f t="shared" si="6"/>
        <v>0</v>
      </c>
      <c r="E29" s="223">
        <f t="shared" si="6"/>
        <v>0</v>
      </c>
      <c r="F29" s="224">
        <f t="shared" si="6"/>
        <v>0</v>
      </c>
      <c r="G29" s="225">
        <f t="shared" si="6"/>
        <v>0</v>
      </c>
      <c r="H29" s="226">
        <f t="shared" si="6"/>
        <v>0</v>
      </c>
      <c r="I29" s="223">
        <f t="shared" si="6"/>
        <v>0</v>
      </c>
      <c r="J29" s="224">
        <f t="shared" si="6"/>
        <v>0</v>
      </c>
      <c r="K29" s="225">
        <f t="shared" si="6"/>
        <v>0</v>
      </c>
      <c r="L29" s="226">
        <f t="shared" si="6"/>
        <v>0</v>
      </c>
      <c r="M29" s="223">
        <f t="shared" si="6"/>
        <v>0</v>
      </c>
      <c r="N29" s="227">
        <f t="shared" si="6"/>
        <v>0</v>
      </c>
      <c r="O29" s="227">
        <f t="shared" si="6"/>
        <v>0</v>
      </c>
      <c r="P29" s="224">
        <f t="shared" si="6"/>
        <v>0</v>
      </c>
    </row>
    <row r="30" spans="1:16" ht="15.75" customHeight="1" thickBot="1" x14ac:dyDescent="0.35">
      <c r="A30" s="728">
        <v>28</v>
      </c>
      <c r="B30" s="220"/>
      <c r="C30" s="229" t="s">
        <v>47</v>
      </c>
      <c r="D30" s="230">
        <f t="shared" si="6"/>
        <v>0</v>
      </c>
      <c r="E30" s="231">
        <f t="shared" si="6"/>
        <v>0</v>
      </c>
      <c r="F30" s="232">
        <f t="shared" si="6"/>
        <v>0</v>
      </c>
      <c r="G30" s="233">
        <f t="shared" si="6"/>
        <v>0</v>
      </c>
      <c r="H30" s="234">
        <f t="shared" si="6"/>
        <v>0</v>
      </c>
      <c r="I30" s="231">
        <f t="shared" si="6"/>
        <v>0</v>
      </c>
      <c r="J30" s="232">
        <f t="shared" si="6"/>
        <v>0</v>
      </c>
      <c r="K30" s="233">
        <f t="shared" si="6"/>
        <v>0</v>
      </c>
      <c r="L30" s="234">
        <f t="shared" si="6"/>
        <v>0</v>
      </c>
      <c r="M30" s="231">
        <f t="shared" si="6"/>
        <v>0</v>
      </c>
      <c r="N30" s="235">
        <f t="shared" si="6"/>
        <v>0</v>
      </c>
      <c r="O30" s="235">
        <f t="shared" si="6"/>
        <v>0</v>
      </c>
      <c r="P30" s="232">
        <f t="shared" si="6"/>
        <v>0</v>
      </c>
    </row>
    <row r="31" spans="1:16" ht="15.75" customHeight="1" x14ac:dyDescent="0.3">
      <c r="A31" s="732"/>
      <c r="B31" s="220"/>
      <c r="D31" s="236"/>
    </row>
    <row r="32" spans="1:16" s="173" customFormat="1" ht="18.75" x14ac:dyDescent="0.3">
      <c r="A32" s="733"/>
      <c r="B32" s="171" t="s">
        <v>160</v>
      </c>
      <c r="C32" s="172"/>
      <c r="D32" s="172"/>
    </row>
    <row r="33" spans="1:17" ht="18.75" x14ac:dyDescent="0.3">
      <c r="A33" s="732"/>
      <c r="B33" s="220"/>
      <c r="D33" s="236"/>
    </row>
    <row r="34" spans="1:17" ht="18.75" x14ac:dyDescent="0.3">
      <c r="A34" s="732"/>
      <c r="B34" s="220"/>
      <c r="D34" s="236"/>
    </row>
    <row r="35" spans="1:17" ht="19.5" thickBot="1" x14ac:dyDescent="0.35">
      <c r="A35" s="732"/>
      <c r="B35" s="220"/>
      <c r="D35" s="236"/>
    </row>
    <row r="36" spans="1:17" s="217" customFormat="1" ht="45" x14ac:dyDescent="0.25">
      <c r="A36" s="728">
        <v>29</v>
      </c>
      <c r="B36" s="237" t="s">
        <v>136</v>
      </c>
      <c r="C36" s="238" t="s">
        <v>106</v>
      </c>
      <c r="D36" s="239" t="s">
        <v>131</v>
      </c>
      <c r="E36" s="237" t="s">
        <v>114</v>
      </c>
      <c r="F36" s="240" t="s">
        <v>110</v>
      </c>
      <c r="G36" s="241" t="s">
        <v>115</v>
      </c>
      <c r="H36" s="242" t="s">
        <v>111</v>
      </c>
      <c r="I36" s="237" t="s">
        <v>116</v>
      </c>
      <c r="J36" s="240" t="s">
        <v>112</v>
      </c>
      <c r="K36" s="241" t="s">
        <v>117</v>
      </c>
      <c r="L36" s="240" t="s">
        <v>113</v>
      </c>
      <c r="M36" s="243" t="s">
        <v>61</v>
      </c>
      <c r="N36" s="243" t="s">
        <v>62</v>
      </c>
      <c r="O36" s="243" t="s">
        <v>63</v>
      </c>
      <c r="P36" s="240" t="s">
        <v>64</v>
      </c>
      <c r="Q36" s="244" t="s">
        <v>75</v>
      </c>
    </row>
    <row r="37" spans="1:17" s="252" customFormat="1" ht="15.75" customHeight="1" x14ac:dyDescent="0.2">
      <c r="A37" s="728">
        <v>30</v>
      </c>
      <c r="B37" s="209" t="s">
        <v>77</v>
      </c>
      <c r="C37" s="211" t="s">
        <v>77</v>
      </c>
      <c r="D37" s="245" t="s">
        <v>98</v>
      </c>
      <c r="E37" s="246" t="s">
        <v>98</v>
      </c>
      <c r="F37" s="247" t="s">
        <v>98</v>
      </c>
      <c r="G37" s="248" t="s">
        <v>98</v>
      </c>
      <c r="H37" s="249" t="s">
        <v>98</v>
      </c>
      <c r="I37" s="246" t="s">
        <v>98</v>
      </c>
      <c r="J37" s="247" t="s">
        <v>98</v>
      </c>
      <c r="K37" s="248" t="s">
        <v>98</v>
      </c>
      <c r="L37" s="247" t="s">
        <v>98</v>
      </c>
      <c r="M37" s="250" t="s">
        <v>99</v>
      </c>
      <c r="N37" s="250" t="s">
        <v>99</v>
      </c>
      <c r="O37" s="250" t="s">
        <v>99</v>
      </c>
      <c r="P37" s="247" t="s">
        <v>99</v>
      </c>
      <c r="Q37" s="251" t="s">
        <v>98</v>
      </c>
    </row>
    <row r="38" spans="1:17" s="261" customFormat="1" ht="63.75" x14ac:dyDescent="0.2">
      <c r="A38" s="728">
        <v>31</v>
      </c>
      <c r="B38" s="253" t="s">
        <v>161</v>
      </c>
      <c r="C38" s="254" t="s">
        <v>137</v>
      </c>
      <c r="D38" s="253" t="s">
        <v>138</v>
      </c>
      <c r="E38" s="253" t="s">
        <v>119</v>
      </c>
      <c r="F38" s="255" t="s">
        <v>120</v>
      </c>
      <c r="G38" s="256"/>
      <c r="H38" s="257"/>
      <c r="I38" s="253"/>
      <c r="J38" s="255"/>
      <c r="K38" s="256"/>
      <c r="L38" s="255"/>
      <c r="M38" s="258" t="s">
        <v>78</v>
      </c>
      <c r="N38" s="258" t="s">
        <v>78</v>
      </c>
      <c r="O38" s="258" t="s">
        <v>78</v>
      </c>
      <c r="P38" s="259" t="s">
        <v>78</v>
      </c>
      <c r="Q38" s="260" t="s">
        <v>76</v>
      </c>
    </row>
    <row r="39" spans="1:17" x14ac:dyDescent="0.25">
      <c r="A39" s="728">
        <v>32</v>
      </c>
      <c r="B39" s="495" t="s">
        <v>26</v>
      </c>
      <c r="C39" s="118"/>
      <c r="D39" s="124"/>
      <c r="E39" s="108"/>
      <c r="F39" s="94"/>
      <c r="G39" s="104"/>
      <c r="H39" s="111"/>
      <c r="I39" s="108"/>
      <c r="J39" s="94"/>
      <c r="K39" s="104"/>
      <c r="L39" s="94"/>
      <c r="M39" s="227">
        <f t="shared" ref="M39:M104" si="7">IF(B39="","",E39+F39)</f>
        <v>0</v>
      </c>
      <c r="N39" s="227">
        <f t="shared" ref="N39:N104" si="8">IF(B39="","",G39+H39)</f>
        <v>0</v>
      </c>
      <c r="O39" s="227">
        <f t="shared" ref="O39:O104" si="9">IF(B39="","",I39+J39)</f>
        <v>0</v>
      </c>
      <c r="P39" s="224">
        <f t="shared" ref="P39:P104" si="10">IF(B39="","",K39+L39)</f>
        <v>0</v>
      </c>
      <c r="Q39" s="116"/>
    </row>
    <row r="40" spans="1:17" x14ac:dyDescent="0.25">
      <c r="A40" s="728">
        <v>33</v>
      </c>
      <c r="B40" s="496" t="s">
        <v>27</v>
      </c>
      <c r="C40" s="118"/>
      <c r="D40" s="124"/>
      <c r="E40" s="108"/>
      <c r="F40" s="94"/>
      <c r="G40" s="104"/>
      <c r="H40" s="111"/>
      <c r="I40" s="108"/>
      <c r="J40" s="94"/>
      <c r="K40" s="104"/>
      <c r="L40" s="94"/>
      <c r="M40" s="227">
        <f t="shared" si="7"/>
        <v>0</v>
      </c>
      <c r="N40" s="227">
        <f t="shared" si="8"/>
        <v>0</v>
      </c>
      <c r="O40" s="227">
        <f t="shared" si="9"/>
        <v>0</v>
      </c>
      <c r="P40" s="224">
        <f t="shared" si="10"/>
        <v>0</v>
      </c>
      <c r="Q40" s="116"/>
    </row>
    <row r="41" spans="1:17" x14ac:dyDescent="0.25">
      <c r="A41" s="728">
        <v>34</v>
      </c>
      <c r="B41" s="496" t="s">
        <v>29</v>
      </c>
      <c r="C41" s="118"/>
      <c r="D41" s="124"/>
      <c r="E41" s="108"/>
      <c r="F41" s="94"/>
      <c r="G41" s="104"/>
      <c r="H41" s="111"/>
      <c r="I41" s="108"/>
      <c r="J41" s="94"/>
      <c r="K41" s="104"/>
      <c r="L41" s="94"/>
      <c r="M41" s="227">
        <f t="shared" si="7"/>
        <v>0</v>
      </c>
      <c r="N41" s="227">
        <f t="shared" si="8"/>
        <v>0</v>
      </c>
      <c r="O41" s="227">
        <f t="shared" si="9"/>
        <v>0</v>
      </c>
      <c r="P41" s="224">
        <f t="shared" si="10"/>
        <v>0</v>
      </c>
      <c r="Q41" s="116"/>
    </row>
    <row r="42" spans="1:17" x14ac:dyDescent="0.25">
      <c r="A42" s="728">
        <v>35</v>
      </c>
      <c r="B42" s="496" t="s">
        <v>30</v>
      </c>
      <c r="C42" s="118"/>
      <c r="D42" s="124"/>
      <c r="E42" s="108"/>
      <c r="F42" s="94"/>
      <c r="G42" s="104"/>
      <c r="H42" s="111"/>
      <c r="I42" s="108"/>
      <c r="J42" s="94"/>
      <c r="K42" s="104"/>
      <c r="L42" s="94"/>
      <c r="M42" s="227">
        <f t="shared" si="7"/>
        <v>0</v>
      </c>
      <c r="N42" s="227">
        <f t="shared" si="8"/>
        <v>0</v>
      </c>
      <c r="O42" s="227">
        <f t="shared" si="9"/>
        <v>0</v>
      </c>
      <c r="P42" s="224">
        <f t="shared" si="10"/>
        <v>0</v>
      </c>
      <c r="Q42" s="116"/>
    </row>
    <row r="43" spans="1:17" x14ac:dyDescent="0.25">
      <c r="A43" s="728">
        <v>36</v>
      </c>
      <c r="B43" s="496" t="s">
        <v>31</v>
      </c>
      <c r="C43" s="118"/>
      <c r="D43" s="124"/>
      <c r="E43" s="108"/>
      <c r="F43" s="94"/>
      <c r="G43" s="104"/>
      <c r="H43" s="111"/>
      <c r="I43" s="108"/>
      <c r="J43" s="94"/>
      <c r="K43" s="104"/>
      <c r="L43" s="94"/>
      <c r="M43" s="227">
        <f t="shared" si="7"/>
        <v>0</v>
      </c>
      <c r="N43" s="227">
        <f t="shared" si="8"/>
        <v>0</v>
      </c>
      <c r="O43" s="227">
        <f t="shared" si="9"/>
        <v>0</v>
      </c>
      <c r="P43" s="224">
        <f t="shared" si="10"/>
        <v>0</v>
      </c>
      <c r="Q43" s="116"/>
    </row>
    <row r="44" spans="1:17" x14ac:dyDescent="0.25">
      <c r="A44" s="728">
        <v>37</v>
      </c>
      <c r="B44" s="496" t="s">
        <v>32</v>
      </c>
      <c r="C44" s="118"/>
      <c r="D44" s="124"/>
      <c r="E44" s="108"/>
      <c r="F44" s="94"/>
      <c r="G44" s="104"/>
      <c r="H44" s="111"/>
      <c r="I44" s="108"/>
      <c r="J44" s="94"/>
      <c r="K44" s="104"/>
      <c r="L44" s="94"/>
      <c r="M44" s="227">
        <f t="shared" si="7"/>
        <v>0</v>
      </c>
      <c r="N44" s="227">
        <f t="shared" si="8"/>
        <v>0</v>
      </c>
      <c r="O44" s="227">
        <f t="shared" si="9"/>
        <v>0</v>
      </c>
      <c r="P44" s="224">
        <f t="shared" si="10"/>
        <v>0</v>
      </c>
      <c r="Q44" s="116"/>
    </row>
    <row r="45" spans="1:17" x14ac:dyDescent="0.25">
      <c r="A45" s="728">
        <v>38</v>
      </c>
      <c r="B45" s="496" t="s">
        <v>33</v>
      </c>
      <c r="C45" s="118"/>
      <c r="D45" s="124"/>
      <c r="E45" s="108"/>
      <c r="F45" s="94"/>
      <c r="G45" s="104"/>
      <c r="H45" s="111"/>
      <c r="I45" s="108"/>
      <c r="J45" s="94"/>
      <c r="K45" s="104"/>
      <c r="L45" s="94"/>
      <c r="M45" s="227">
        <f t="shared" si="7"/>
        <v>0</v>
      </c>
      <c r="N45" s="227">
        <f t="shared" si="8"/>
        <v>0</v>
      </c>
      <c r="O45" s="227">
        <f t="shared" si="9"/>
        <v>0</v>
      </c>
      <c r="P45" s="224">
        <f t="shared" si="10"/>
        <v>0</v>
      </c>
      <c r="Q45" s="116"/>
    </row>
    <row r="46" spans="1:17" x14ac:dyDescent="0.25">
      <c r="A46" s="728">
        <v>39</v>
      </c>
      <c r="B46" s="496" t="s">
        <v>34</v>
      </c>
      <c r="C46" s="118"/>
      <c r="D46" s="124"/>
      <c r="E46" s="108"/>
      <c r="F46" s="94"/>
      <c r="G46" s="104"/>
      <c r="H46" s="111"/>
      <c r="I46" s="108"/>
      <c r="J46" s="94"/>
      <c r="K46" s="104"/>
      <c r="L46" s="94"/>
      <c r="M46" s="227">
        <f t="shared" si="7"/>
        <v>0</v>
      </c>
      <c r="N46" s="227">
        <f t="shared" si="8"/>
        <v>0</v>
      </c>
      <c r="O46" s="227">
        <f t="shared" si="9"/>
        <v>0</v>
      </c>
      <c r="P46" s="224">
        <f t="shared" si="10"/>
        <v>0</v>
      </c>
      <c r="Q46" s="116"/>
    </row>
    <row r="47" spans="1:17" x14ac:dyDescent="0.25">
      <c r="A47" s="728">
        <v>40</v>
      </c>
      <c r="B47" s="496" t="s">
        <v>19</v>
      </c>
      <c r="C47" s="118"/>
      <c r="D47" s="124"/>
      <c r="E47" s="108"/>
      <c r="F47" s="94"/>
      <c r="G47" s="104"/>
      <c r="H47" s="111"/>
      <c r="I47" s="108"/>
      <c r="J47" s="94"/>
      <c r="K47" s="104"/>
      <c r="L47" s="94"/>
      <c r="M47" s="227">
        <f t="shared" si="7"/>
        <v>0</v>
      </c>
      <c r="N47" s="227">
        <f t="shared" si="8"/>
        <v>0</v>
      </c>
      <c r="O47" s="227">
        <f t="shared" si="9"/>
        <v>0</v>
      </c>
      <c r="P47" s="224">
        <f t="shared" si="10"/>
        <v>0</v>
      </c>
      <c r="Q47" s="116"/>
    </row>
    <row r="48" spans="1:17" x14ac:dyDescent="0.25">
      <c r="A48" s="728">
        <v>41</v>
      </c>
      <c r="B48" s="496" t="s">
        <v>35</v>
      </c>
      <c r="C48" s="118"/>
      <c r="D48" s="124"/>
      <c r="E48" s="108"/>
      <c r="F48" s="94"/>
      <c r="G48" s="104"/>
      <c r="H48" s="111"/>
      <c r="I48" s="108"/>
      <c r="J48" s="94"/>
      <c r="K48" s="104"/>
      <c r="L48" s="94"/>
      <c r="M48" s="227">
        <f t="shared" si="7"/>
        <v>0</v>
      </c>
      <c r="N48" s="227">
        <f t="shared" si="8"/>
        <v>0</v>
      </c>
      <c r="O48" s="227">
        <f t="shared" si="9"/>
        <v>0</v>
      </c>
      <c r="P48" s="224">
        <f t="shared" si="10"/>
        <v>0</v>
      </c>
      <c r="Q48" s="116"/>
    </row>
    <row r="49" spans="1:17" x14ac:dyDescent="0.25">
      <c r="A49" s="728">
        <v>42</v>
      </c>
      <c r="B49" s="496" t="s">
        <v>36</v>
      </c>
      <c r="C49" s="118"/>
      <c r="D49" s="124"/>
      <c r="E49" s="108"/>
      <c r="F49" s="94"/>
      <c r="G49" s="104"/>
      <c r="H49" s="111"/>
      <c r="I49" s="108"/>
      <c r="J49" s="94"/>
      <c r="K49" s="104"/>
      <c r="L49" s="94"/>
      <c r="M49" s="227">
        <f t="shared" si="7"/>
        <v>0</v>
      </c>
      <c r="N49" s="227">
        <f t="shared" si="8"/>
        <v>0</v>
      </c>
      <c r="O49" s="227">
        <f t="shared" si="9"/>
        <v>0</v>
      </c>
      <c r="P49" s="224">
        <f t="shared" si="10"/>
        <v>0</v>
      </c>
      <c r="Q49" s="116"/>
    </row>
    <row r="50" spans="1:17" x14ac:dyDescent="0.25">
      <c r="A50" s="728">
        <v>43</v>
      </c>
      <c r="B50" s="496" t="s">
        <v>37</v>
      </c>
      <c r="C50" s="118"/>
      <c r="D50" s="124"/>
      <c r="E50" s="108"/>
      <c r="F50" s="94"/>
      <c r="G50" s="104"/>
      <c r="H50" s="111"/>
      <c r="I50" s="108"/>
      <c r="J50" s="94"/>
      <c r="K50" s="104"/>
      <c r="L50" s="94"/>
      <c r="M50" s="227">
        <f t="shared" si="7"/>
        <v>0</v>
      </c>
      <c r="N50" s="227">
        <f t="shared" si="8"/>
        <v>0</v>
      </c>
      <c r="O50" s="227">
        <f t="shared" si="9"/>
        <v>0</v>
      </c>
      <c r="P50" s="224">
        <f t="shared" si="10"/>
        <v>0</v>
      </c>
      <c r="Q50" s="116"/>
    </row>
    <row r="51" spans="1:17" x14ac:dyDescent="0.25">
      <c r="A51" s="728">
        <v>44</v>
      </c>
      <c r="B51" s="496" t="s">
        <v>352</v>
      </c>
      <c r="C51" s="118"/>
      <c r="D51" s="124"/>
      <c r="E51" s="108"/>
      <c r="F51" s="94"/>
      <c r="G51" s="104"/>
      <c r="H51" s="111"/>
      <c r="I51" s="108"/>
      <c r="J51" s="94"/>
      <c r="K51" s="104"/>
      <c r="L51" s="94"/>
      <c r="M51" s="227">
        <f t="shared" si="7"/>
        <v>0</v>
      </c>
      <c r="N51" s="227">
        <f t="shared" si="8"/>
        <v>0</v>
      </c>
      <c r="O51" s="227">
        <f t="shared" si="9"/>
        <v>0</v>
      </c>
      <c r="P51" s="224">
        <f t="shared" si="10"/>
        <v>0</v>
      </c>
      <c r="Q51" s="116"/>
    </row>
    <row r="52" spans="1:17" x14ac:dyDescent="0.25">
      <c r="A52" s="728">
        <v>45</v>
      </c>
      <c r="B52" s="496" t="s">
        <v>38</v>
      </c>
      <c r="C52" s="118"/>
      <c r="D52" s="124"/>
      <c r="E52" s="108"/>
      <c r="F52" s="94"/>
      <c r="G52" s="104"/>
      <c r="H52" s="111"/>
      <c r="I52" s="108"/>
      <c r="J52" s="94"/>
      <c r="K52" s="104"/>
      <c r="L52" s="94"/>
      <c r="M52" s="227">
        <f t="shared" si="7"/>
        <v>0</v>
      </c>
      <c r="N52" s="227">
        <f t="shared" si="8"/>
        <v>0</v>
      </c>
      <c r="O52" s="227">
        <f t="shared" si="9"/>
        <v>0</v>
      </c>
      <c r="P52" s="224">
        <f t="shared" si="10"/>
        <v>0</v>
      </c>
      <c r="Q52" s="116"/>
    </row>
    <row r="53" spans="1:17" x14ac:dyDescent="0.25">
      <c r="A53" s="728">
        <v>46</v>
      </c>
      <c r="B53" s="496" t="s">
        <v>39</v>
      </c>
      <c r="C53" s="118"/>
      <c r="D53" s="124"/>
      <c r="E53" s="108"/>
      <c r="F53" s="94"/>
      <c r="G53" s="104"/>
      <c r="H53" s="111"/>
      <c r="I53" s="108"/>
      <c r="J53" s="94"/>
      <c r="K53" s="104"/>
      <c r="L53" s="94"/>
      <c r="M53" s="227">
        <f t="shared" si="7"/>
        <v>0</v>
      </c>
      <c r="N53" s="227">
        <f t="shared" si="8"/>
        <v>0</v>
      </c>
      <c r="O53" s="227">
        <f t="shared" si="9"/>
        <v>0</v>
      </c>
      <c r="P53" s="224">
        <f t="shared" si="10"/>
        <v>0</v>
      </c>
      <c r="Q53" s="116"/>
    </row>
    <row r="54" spans="1:17" x14ac:dyDescent="0.25">
      <c r="A54" s="728">
        <v>47</v>
      </c>
      <c r="B54" s="496" t="s">
        <v>40</v>
      </c>
      <c r="C54" s="118"/>
      <c r="D54" s="124"/>
      <c r="E54" s="108"/>
      <c r="F54" s="94"/>
      <c r="G54" s="104"/>
      <c r="H54" s="111"/>
      <c r="I54" s="108"/>
      <c r="J54" s="94"/>
      <c r="K54" s="104"/>
      <c r="L54" s="94"/>
      <c r="M54" s="227">
        <f t="shared" si="7"/>
        <v>0</v>
      </c>
      <c r="N54" s="227">
        <f t="shared" si="8"/>
        <v>0</v>
      </c>
      <c r="O54" s="227">
        <f t="shared" si="9"/>
        <v>0</v>
      </c>
      <c r="P54" s="224">
        <f t="shared" si="10"/>
        <v>0</v>
      </c>
      <c r="Q54" s="116"/>
    </row>
    <row r="55" spans="1:17" x14ac:dyDescent="0.25">
      <c r="A55" s="728">
        <v>48</v>
      </c>
      <c r="B55" s="496" t="s">
        <v>41</v>
      </c>
      <c r="C55" s="118"/>
      <c r="D55" s="124"/>
      <c r="E55" s="108"/>
      <c r="F55" s="94"/>
      <c r="G55" s="104"/>
      <c r="H55" s="111"/>
      <c r="I55" s="108"/>
      <c r="J55" s="94"/>
      <c r="K55" s="104"/>
      <c r="L55" s="94"/>
      <c r="M55" s="227">
        <f t="shared" si="7"/>
        <v>0</v>
      </c>
      <c r="N55" s="227">
        <f t="shared" si="8"/>
        <v>0</v>
      </c>
      <c r="O55" s="227">
        <f t="shared" si="9"/>
        <v>0</v>
      </c>
      <c r="P55" s="224">
        <f t="shared" si="10"/>
        <v>0</v>
      </c>
      <c r="Q55" s="116"/>
    </row>
    <row r="56" spans="1:17" x14ac:dyDescent="0.25">
      <c r="A56" s="728">
        <v>49</v>
      </c>
      <c r="B56" s="496" t="s">
        <v>43</v>
      </c>
      <c r="C56" s="118"/>
      <c r="D56" s="124"/>
      <c r="E56" s="108"/>
      <c r="F56" s="94"/>
      <c r="G56" s="104"/>
      <c r="H56" s="111"/>
      <c r="I56" s="108"/>
      <c r="J56" s="94"/>
      <c r="K56" s="104"/>
      <c r="L56" s="94"/>
      <c r="M56" s="227">
        <f t="shared" si="7"/>
        <v>0</v>
      </c>
      <c r="N56" s="227">
        <f t="shared" si="8"/>
        <v>0</v>
      </c>
      <c r="O56" s="227">
        <f t="shared" si="9"/>
        <v>0</v>
      </c>
      <c r="P56" s="224">
        <f t="shared" si="10"/>
        <v>0</v>
      </c>
      <c r="Q56" s="116"/>
    </row>
    <row r="57" spans="1:17" x14ac:dyDescent="0.25">
      <c r="A57" s="728">
        <v>50</v>
      </c>
      <c r="B57" s="496" t="s">
        <v>45</v>
      </c>
      <c r="C57" s="118"/>
      <c r="D57" s="124"/>
      <c r="E57" s="108"/>
      <c r="F57" s="94"/>
      <c r="G57" s="104"/>
      <c r="H57" s="111"/>
      <c r="I57" s="108"/>
      <c r="J57" s="94"/>
      <c r="K57" s="104"/>
      <c r="L57" s="94"/>
      <c r="M57" s="227">
        <f t="shared" si="7"/>
        <v>0</v>
      </c>
      <c r="N57" s="227">
        <f t="shared" si="8"/>
        <v>0</v>
      </c>
      <c r="O57" s="227">
        <f t="shared" si="9"/>
        <v>0</v>
      </c>
      <c r="P57" s="224">
        <f t="shared" si="10"/>
        <v>0</v>
      </c>
      <c r="Q57" s="116"/>
    </row>
    <row r="58" spans="1:17" x14ac:dyDescent="0.25">
      <c r="A58" s="728">
        <v>51</v>
      </c>
      <c r="B58" s="496" t="s">
        <v>46</v>
      </c>
      <c r="C58" s="118"/>
      <c r="D58" s="124"/>
      <c r="E58" s="108"/>
      <c r="F58" s="94"/>
      <c r="G58" s="104"/>
      <c r="H58" s="111"/>
      <c r="I58" s="108"/>
      <c r="J58" s="94"/>
      <c r="K58" s="104"/>
      <c r="L58" s="94"/>
      <c r="M58" s="227">
        <f>IF(B58="","",E58+F58)</f>
        <v>0</v>
      </c>
      <c r="N58" s="227">
        <f t="shared" si="8"/>
        <v>0</v>
      </c>
      <c r="O58" s="227">
        <f t="shared" si="9"/>
        <v>0</v>
      </c>
      <c r="P58" s="224">
        <f t="shared" si="10"/>
        <v>0</v>
      </c>
      <c r="Q58" s="116"/>
    </row>
    <row r="59" spans="1:17" x14ac:dyDescent="0.25">
      <c r="A59" s="728">
        <v>52</v>
      </c>
      <c r="B59" s="496" t="s">
        <v>374</v>
      </c>
      <c r="C59" s="118"/>
      <c r="D59" s="124"/>
      <c r="E59" s="108"/>
      <c r="F59" s="94"/>
      <c r="G59" s="104"/>
      <c r="H59" s="111"/>
      <c r="I59" s="108"/>
      <c r="J59" s="94"/>
      <c r="K59" s="104"/>
      <c r="L59" s="94"/>
      <c r="M59" s="227">
        <f>IF(B59="","",E59+F59)</f>
        <v>0</v>
      </c>
      <c r="N59" s="227">
        <f t="shared" si="8"/>
        <v>0</v>
      </c>
      <c r="O59" s="227">
        <f t="shared" si="9"/>
        <v>0</v>
      </c>
      <c r="P59" s="224">
        <f t="shared" si="10"/>
        <v>0</v>
      </c>
      <c r="Q59" s="116"/>
    </row>
    <row r="60" spans="1:17" x14ac:dyDescent="0.25">
      <c r="A60" s="728">
        <v>53</v>
      </c>
      <c r="B60" s="496" t="s">
        <v>47</v>
      </c>
      <c r="C60" s="118"/>
      <c r="D60" s="124"/>
      <c r="E60" s="108"/>
      <c r="F60" s="94"/>
      <c r="G60" s="104"/>
      <c r="H60" s="111"/>
      <c r="I60" s="108"/>
      <c r="J60" s="94"/>
      <c r="K60" s="104"/>
      <c r="L60" s="94"/>
      <c r="M60" s="227">
        <f t="shared" si="7"/>
        <v>0</v>
      </c>
      <c r="N60" s="227">
        <f t="shared" si="8"/>
        <v>0</v>
      </c>
      <c r="O60" s="227">
        <f t="shared" si="9"/>
        <v>0</v>
      </c>
      <c r="P60" s="224">
        <f t="shared" si="10"/>
        <v>0</v>
      </c>
      <c r="Q60" s="116"/>
    </row>
    <row r="61" spans="1:17" x14ac:dyDescent="0.25">
      <c r="A61" s="728">
        <v>54</v>
      </c>
      <c r="B61" s="132"/>
      <c r="C61" s="100"/>
      <c r="D61" s="124"/>
      <c r="E61" s="108"/>
      <c r="F61" s="94"/>
      <c r="G61" s="104"/>
      <c r="H61" s="111"/>
      <c r="I61" s="108"/>
      <c r="J61" s="94"/>
      <c r="K61" s="104"/>
      <c r="L61" s="94"/>
      <c r="M61" s="227" t="str">
        <f t="shared" ref="M61:M103" si="11">IF(B61="","",E61+F61)</f>
        <v/>
      </c>
      <c r="N61" s="227" t="str">
        <f t="shared" ref="N61:N103" si="12">IF(B61="","",G61+H61)</f>
        <v/>
      </c>
      <c r="O61" s="227" t="str">
        <f t="shared" ref="O61:O103" si="13">IF(B61="","",I61+J61)</f>
        <v/>
      </c>
      <c r="P61" s="224" t="str">
        <f t="shared" ref="P61:P103" si="14">IF(B61="","",K61+L61)</f>
        <v/>
      </c>
      <c r="Q61" s="116"/>
    </row>
    <row r="62" spans="1:17" x14ac:dyDescent="0.25">
      <c r="A62" s="728">
        <v>55</v>
      </c>
      <c r="B62" s="93"/>
      <c r="C62" s="100"/>
      <c r="D62" s="124"/>
      <c r="E62" s="108"/>
      <c r="F62" s="94"/>
      <c r="G62" s="104"/>
      <c r="H62" s="111"/>
      <c r="I62" s="108"/>
      <c r="J62" s="94"/>
      <c r="K62" s="104"/>
      <c r="L62" s="94"/>
      <c r="M62" s="227" t="str">
        <f t="shared" si="11"/>
        <v/>
      </c>
      <c r="N62" s="227" t="str">
        <f t="shared" si="12"/>
        <v/>
      </c>
      <c r="O62" s="227" t="str">
        <f t="shared" si="13"/>
        <v/>
      </c>
      <c r="P62" s="224" t="str">
        <f t="shared" si="14"/>
        <v/>
      </c>
      <c r="Q62" s="116"/>
    </row>
    <row r="63" spans="1:17" x14ac:dyDescent="0.25">
      <c r="A63" s="728">
        <v>56</v>
      </c>
      <c r="B63" s="93"/>
      <c r="C63" s="100"/>
      <c r="D63" s="124"/>
      <c r="E63" s="108"/>
      <c r="F63" s="94"/>
      <c r="G63" s="104"/>
      <c r="H63" s="111"/>
      <c r="I63" s="108"/>
      <c r="J63" s="94"/>
      <c r="K63" s="104"/>
      <c r="L63" s="94"/>
      <c r="M63" s="227" t="str">
        <f t="shared" si="11"/>
        <v/>
      </c>
      <c r="N63" s="227" t="str">
        <f t="shared" si="12"/>
        <v/>
      </c>
      <c r="O63" s="227" t="str">
        <f t="shared" si="13"/>
        <v/>
      </c>
      <c r="P63" s="224" t="str">
        <f t="shared" si="14"/>
        <v/>
      </c>
      <c r="Q63" s="116"/>
    </row>
    <row r="64" spans="1:17" x14ac:dyDescent="0.25">
      <c r="A64" s="728">
        <v>57</v>
      </c>
      <c r="B64" s="93"/>
      <c r="C64" s="100"/>
      <c r="D64" s="124"/>
      <c r="E64" s="108"/>
      <c r="F64" s="94"/>
      <c r="G64" s="104"/>
      <c r="H64" s="111"/>
      <c r="I64" s="108"/>
      <c r="J64" s="94"/>
      <c r="K64" s="104"/>
      <c r="L64" s="94"/>
      <c r="M64" s="227" t="str">
        <f t="shared" si="11"/>
        <v/>
      </c>
      <c r="N64" s="227" t="str">
        <f t="shared" si="12"/>
        <v/>
      </c>
      <c r="O64" s="227" t="str">
        <f t="shared" si="13"/>
        <v/>
      </c>
      <c r="P64" s="224" t="str">
        <f t="shared" si="14"/>
        <v/>
      </c>
      <c r="Q64" s="116"/>
    </row>
    <row r="65" spans="1:17" x14ac:dyDescent="0.25">
      <c r="A65" s="728">
        <v>58</v>
      </c>
      <c r="B65" s="93"/>
      <c r="C65" s="100"/>
      <c r="D65" s="124"/>
      <c r="E65" s="108"/>
      <c r="F65" s="94"/>
      <c r="G65" s="104"/>
      <c r="H65" s="111"/>
      <c r="I65" s="108"/>
      <c r="J65" s="94"/>
      <c r="K65" s="104"/>
      <c r="L65" s="94"/>
      <c r="M65" s="227" t="str">
        <f t="shared" si="11"/>
        <v/>
      </c>
      <c r="N65" s="227" t="str">
        <f t="shared" si="12"/>
        <v/>
      </c>
      <c r="O65" s="227" t="str">
        <f t="shared" si="13"/>
        <v/>
      </c>
      <c r="P65" s="224" t="str">
        <f t="shared" si="14"/>
        <v/>
      </c>
      <c r="Q65" s="116"/>
    </row>
    <row r="66" spans="1:17" x14ac:dyDescent="0.25">
      <c r="A66" s="728">
        <v>59</v>
      </c>
      <c r="B66" s="93"/>
      <c r="C66" s="100"/>
      <c r="D66" s="124"/>
      <c r="E66" s="108"/>
      <c r="F66" s="94"/>
      <c r="G66" s="104"/>
      <c r="H66" s="111"/>
      <c r="I66" s="108"/>
      <c r="J66" s="94"/>
      <c r="K66" s="104"/>
      <c r="L66" s="94"/>
      <c r="M66" s="227" t="str">
        <f t="shared" si="11"/>
        <v/>
      </c>
      <c r="N66" s="227" t="str">
        <f t="shared" si="12"/>
        <v/>
      </c>
      <c r="O66" s="227" t="str">
        <f t="shared" si="13"/>
        <v/>
      </c>
      <c r="P66" s="224" t="str">
        <f t="shared" si="14"/>
        <v/>
      </c>
      <c r="Q66" s="116"/>
    </row>
    <row r="67" spans="1:17" x14ac:dyDescent="0.25">
      <c r="A67" s="728">
        <v>60</v>
      </c>
      <c r="B67" s="93"/>
      <c r="C67" s="100"/>
      <c r="D67" s="124"/>
      <c r="E67" s="108"/>
      <c r="F67" s="94"/>
      <c r="G67" s="104"/>
      <c r="H67" s="111"/>
      <c r="I67" s="108"/>
      <c r="J67" s="94"/>
      <c r="K67" s="104"/>
      <c r="L67" s="94"/>
      <c r="M67" s="227" t="str">
        <f t="shared" si="11"/>
        <v/>
      </c>
      <c r="N67" s="227" t="str">
        <f t="shared" si="12"/>
        <v/>
      </c>
      <c r="O67" s="227" t="str">
        <f t="shared" si="13"/>
        <v/>
      </c>
      <c r="P67" s="224" t="str">
        <f t="shared" si="14"/>
        <v/>
      </c>
      <c r="Q67" s="116"/>
    </row>
    <row r="68" spans="1:17" x14ac:dyDescent="0.25">
      <c r="A68" s="728">
        <v>61</v>
      </c>
      <c r="B68" s="93"/>
      <c r="C68" s="100"/>
      <c r="D68" s="124"/>
      <c r="E68" s="108"/>
      <c r="F68" s="94"/>
      <c r="G68" s="104"/>
      <c r="H68" s="111"/>
      <c r="I68" s="108"/>
      <c r="J68" s="94"/>
      <c r="K68" s="104"/>
      <c r="L68" s="94"/>
      <c r="M68" s="227" t="str">
        <f t="shared" si="11"/>
        <v/>
      </c>
      <c r="N68" s="227" t="str">
        <f t="shared" si="12"/>
        <v/>
      </c>
      <c r="O68" s="227" t="str">
        <f t="shared" si="13"/>
        <v/>
      </c>
      <c r="P68" s="224" t="str">
        <f t="shared" si="14"/>
        <v/>
      </c>
      <c r="Q68" s="116"/>
    </row>
    <row r="69" spans="1:17" x14ac:dyDescent="0.25">
      <c r="A69" s="728">
        <v>62</v>
      </c>
      <c r="B69" s="93"/>
      <c r="C69" s="100"/>
      <c r="D69" s="124"/>
      <c r="E69" s="108"/>
      <c r="F69" s="94"/>
      <c r="G69" s="104"/>
      <c r="H69" s="111"/>
      <c r="I69" s="108"/>
      <c r="J69" s="94"/>
      <c r="K69" s="104"/>
      <c r="L69" s="94"/>
      <c r="M69" s="227" t="str">
        <f t="shared" si="11"/>
        <v/>
      </c>
      <c r="N69" s="227" t="str">
        <f t="shared" si="12"/>
        <v/>
      </c>
      <c r="O69" s="227" t="str">
        <f t="shared" si="13"/>
        <v/>
      </c>
      <c r="P69" s="224" t="str">
        <f t="shared" si="14"/>
        <v/>
      </c>
      <c r="Q69" s="116"/>
    </row>
    <row r="70" spans="1:17" x14ac:dyDescent="0.25">
      <c r="A70" s="728">
        <v>63</v>
      </c>
      <c r="B70" s="93"/>
      <c r="C70" s="100"/>
      <c r="D70" s="124"/>
      <c r="E70" s="108"/>
      <c r="F70" s="94"/>
      <c r="G70" s="104"/>
      <c r="H70" s="111"/>
      <c r="I70" s="108"/>
      <c r="J70" s="94"/>
      <c r="K70" s="104"/>
      <c r="L70" s="94"/>
      <c r="M70" s="227" t="str">
        <f t="shared" si="11"/>
        <v/>
      </c>
      <c r="N70" s="227" t="str">
        <f t="shared" si="12"/>
        <v/>
      </c>
      <c r="O70" s="227" t="str">
        <f t="shared" si="13"/>
        <v/>
      </c>
      <c r="P70" s="224" t="str">
        <f t="shared" si="14"/>
        <v/>
      </c>
      <c r="Q70" s="116"/>
    </row>
    <row r="71" spans="1:17" x14ac:dyDescent="0.25">
      <c r="A71" s="728">
        <v>64</v>
      </c>
      <c r="B71" s="93"/>
      <c r="C71" s="100"/>
      <c r="D71" s="124"/>
      <c r="E71" s="108"/>
      <c r="F71" s="94"/>
      <c r="G71" s="104"/>
      <c r="H71" s="111"/>
      <c r="I71" s="108"/>
      <c r="J71" s="94"/>
      <c r="K71" s="104"/>
      <c r="L71" s="94"/>
      <c r="M71" s="227" t="str">
        <f t="shared" si="11"/>
        <v/>
      </c>
      <c r="N71" s="227" t="str">
        <f t="shared" si="12"/>
        <v/>
      </c>
      <c r="O71" s="227" t="str">
        <f t="shared" si="13"/>
        <v/>
      </c>
      <c r="P71" s="224" t="str">
        <f t="shared" si="14"/>
        <v/>
      </c>
      <c r="Q71" s="116"/>
    </row>
    <row r="72" spans="1:17" x14ac:dyDescent="0.25">
      <c r="A72" s="728">
        <v>65</v>
      </c>
      <c r="B72" s="93"/>
      <c r="C72" s="100"/>
      <c r="D72" s="124"/>
      <c r="E72" s="108"/>
      <c r="F72" s="94"/>
      <c r="G72" s="104"/>
      <c r="H72" s="111"/>
      <c r="I72" s="108"/>
      <c r="J72" s="94"/>
      <c r="K72" s="104"/>
      <c r="L72" s="94"/>
      <c r="M72" s="227" t="str">
        <f t="shared" si="11"/>
        <v/>
      </c>
      <c r="N72" s="227" t="str">
        <f t="shared" si="12"/>
        <v/>
      </c>
      <c r="O72" s="227" t="str">
        <f t="shared" si="13"/>
        <v/>
      </c>
      <c r="P72" s="224" t="str">
        <f t="shared" si="14"/>
        <v/>
      </c>
      <c r="Q72" s="116"/>
    </row>
    <row r="73" spans="1:17" x14ac:dyDescent="0.25">
      <c r="A73" s="728">
        <v>66</v>
      </c>
      <c r="B73" s="93"/>
      <c r="C73" s="100"/>
      <c r="D73" s="124"/>
      <c r="E73" s="108"/>
      <c r="F73" s="94"/>
      <c r="G73" s="104"/>
      <c r="H73" s="111"/>
      <c r="I73" s="108"/>
      <c r="J73" s="94"/>
      <c r="K73" s="104"/>
      <c r="L73" s="94"/>
      <c r="M73" s="227" t="str">
        <f t="shared" si="11"/>
        <v/>
      </c>
      <c r="N73" s="227" t="str">
        <f t="shared" si="12"/>
        <v/>
      </c>
      <c r="O73" s="227" t="str">
        <f t="shared" si="13"/>
        <v/>
      </c>
      <c r="P73" s="224" t="str">
        <f t="shared" si="14"/>
        <v/>
      </c>
      <c r="Q73" s="116"/>
    </row>
    <row r="74" spans="1:17" x14ac:dyDescent="0.25">
      <c r="A74" s="728">
        <v>67</v>
      </c>
      <c r="B74" s="93"/>
      <c r="C74" s="100"/>
      <c r="D74" s="124"/>
      <c r="E74" s="108"/>
      <c r="F74" s="94"/>
      <c r="G74" s="104"/>
      <c r="H74" s="111"/>
      <c r="I74" s="108"/>
      <c r="J74" s="94"/>
      <c r="K74" s="104"/>
      <c r="L74" s="94"/>
      <c r="M74" s="227" t="str">
        <f t="shared" si="11"/>
        <v/>
      </c>
      <c r="N74" s="227" t="str">
        <f t="shared" si="12"/>
        <v/>
      </c>
      <c r="O74" s="227" t="str">
        <f t="shared" si="13"/>
        <v/>
      </c>
      <c r="P74" s="224" t="str">
        <f t="shared" si="14"/>
        <v/>
      </c>
      <c r="Q74" s="116"/>
    </row>
    <row r="75" spans="1:17" x14ac:dyDescent="0.25">
      <c r="A75" s="728">
        <v>68</v>
      </c>
      <c r="B75" s="93"/>
      <c r="C75" s="100"/>
      <c r="D75" s="124"/>
      <c r="E75" s="108"/>
      <c r="F75" s="94"/>
      <c r="G75" s="104"/>
      <c r="H75" s="111"/>
      <c r="I75" s="108"/>
      <c r="J75" s="94"/>
      <c r="K75" s="104"/>
      <c r="L75" s="94"/>
      <c r="M75" s="227" t="str">
        <f t="shared" si="11"/>
        <v/>
      </c>
      <c r="N75" s="227" t="str">
        <f t="shared" si="12"/>
        <v/>
      </c>
      <c r="O75" s="227" t="str">
        <f t="shared" si="13"/>
        <v/>
      </c>
      <c r="P75" s="224" t="str">
        <f t="shared" si="14"/>
        <v/>
      </c>
      <c r="Q75" s="116"/>
    </row>
    <row r="76" spans="1:17" x14ac:dyDescent="0.25">
      <c r="A76" s="728">
        <v>69</v>
      </c>
      <c r="B76" s="93"/>
      <c r="C76" s="100"/>
      <c r="D76" s="124"/>
      <c r="E76" s="108"/>
      <c r="F76" s="94"/>
      <c r="G76" s="104"/>
      <c r="H76" s="111"/>
      <c r="I76" s="108"/>
      <c r="J76" s="94"/>
      <c r="K76" s="104"/>
      <c r="L76" s="94"/>
      <c r="M76" s="227" t="str">
        <f t="shared" si="11"/>
        <v/>
      </c>
      <c r="N76" s="227" t="str">
        <f t="shared" si="12"/>
        <v/>
      </c>
      <c r="O76" s="227" t="str">
        <f t="shared" si="13"/>
        <v/>
      </c>
      <c r="P76" s="224" t="str">
        <f t="shared" si="14"/>
        <v/>
      </c>
      <c r="Q76" s="116"/>
    </row>
    <row r="77" spans="1:17" x14ac:dyDescent="0.25">
      <c r="A77" s="728">
        <v>70</v>
      </c>
      <c r="B77" s="93"/>
      <c r="C77" s="100"/>
      <c r="D77" s="124"/>
      <c r="E77" s="108"/>
      <c r="F77" s="94"/>
      <c r="G77" s="104"/>
      <c r="H77" s="111"/>
      <c r="I77" s="108"/>
      <c r="J77" s="94"/>
      <c r="K77" s="104"/>
      <c r="L77" s="94"/>
      <c r="M77" s="227" t="str">
        <f t="shared" si="11"/>
        <v/>
      </c>
      <c r="N77" s="227" t="str">
        <f t="shared" si="12"/>
        <v/>
      </c>
      <c r="O77" s="227" t="str">
        <f t="shared" si="13"/>
        <v/>
      </c>
      <c r="P77" s="224" t="str">
        <f t="shared" si="14"/>
        <v/>
      </c>
      <c r="Q77" s="116"/>
    </row>
    <row r="78" spans="1:17" x14ac:dyDescent="0.25">
      <c r="A78" s="728">
        <v>71</v>
      </c>
      <c r="B78" s="93"/>
      <c r="C78" s="100"/>
      <c r="D78" s="124"/>
      <c r="E78" s="108"/>
      <c r="F78" s="94"/>
      <c r="G78" s="104"/>
      <c r="H78" s="111"/>
      <c r="I78" s="108"/>
      <c r="J78" s="94"/>
      <c r="K78" s="104"/>
      <c r="L78" s="94"/>
      <c r="M78" s="227" t="str">
        <f t="shared" si="11"/>
        <v/>
      </c>
      <c r="N78" s="227" t="str">
        <f t="shared" si="12"/>
        <v/>
      </c>
      <c r="O78" s="227" t="str">
        <f t="shared" si="13"/>
        <v/>
      </c>
      <c r="P78" s="224" t="str">
        <f t="shared" si="14"/>
        <v/>
      </c>
      <c r="Q78" s="116"/>
    </row>
    <row r="79" spans="1:17" x14ac:dyDescent="0.25">
      <c r="A79" s="728">
        <v>72</v>
      </c>
      <c r="B79" s="93"/>
      <c r="C79" s="100"/>
      <c r="D79" s="124"/>
      <c r="E79" s="108"/>
      <c r="F79" s="94"/>
      <c r="G79" s="104"/>
      <c r="H79" s="111"/>
      <c r="I79" s="108"/>
      <c r="J79" s="94"/>
      <c r="K79" s="104"/>
      <c r="L79" s="94"/>
      <c r="M79" s="227" t="str">
        <f t="shared" si="11"/>
        <v/>
      </c>
      <c r="N79" s="227" t="str">
        <f t="shared" si="12"/>
        <v/>
      </c>
      <c r="O79" s="227" t="str">
        <f t="shared" si="13"/>
        <v/>
      </c>
      <c r="P79" s="224" t="str">
        <f t="shared" si="14"/>
        <v/>
      </c>
      <c r="Q79" s="116"/>
    </row>
    <row r="80" spans="1:17" x14ac:dyDescent="0.25">
      <c r="A80" s="728">
        <v>73</v>
      </c>
      <c r="B80" s="93"/>
      <c r="C80" s="100"/>
      <c r="D80" s="124"/>
      <c r="E80" s="108"/>
      <c r="F80" s="94"/>
      <c r="G80" s="104"/>
      <c r="H80" s="111"/>
      <c r="I80" s="108"/>
      <c r="J80" s="94"/>
      <c r="K80" s="104"/>
      <c r="L80" s="94"/>
      <c r="M80" s="227" t="str">
        <f t="shared" si="11"/>
        <v/>
      </c>
      <c r="N80" s="227" t="str">
        <f t="shared" si="12"/>
        <v/>
      </c>
      <c r="O80" s="227" t="str">
        <f t="shared" si="13"/>
        <v/>
      </c>
      <c r="P80" s="224" t="str">
        <f t="shared" si="14"/>
        <v/>
      </c>
      <c r="Q80" s="116"/>
    </row>
    <row r="81" spans="1:17" x14ac:dyDescent="0.25">
      <c r="A81" s="728">
        <v>74</v>
      </c>
      <c r="B81" s="93"/>
      <c r="C81" s="100"/>
      <c r="D81" s="124"/>
      <c r="E81" s="108"/>
      <c r="F81" s="94"/>
      <c r="G81" s="104"/>
      <c r="H81" s="111"/>
      <c r="I81" s="108"/>
      <c r="J81" s="94"/>
      <c r="K81" s="104"/>
      <c r="L81" s="94"/>
      <c r="M81" s="227" t="str">
        <f t="shared" si="11"/>
        <v/>
      </c>
      <c r="N81" s="227" t="str">
        <f t="shared" si="12"/>
        <v/>
      </c>
      <c r="O81" s="227" t="str">
        <f t="shared" si="13"/>
        <v/>
      </c>
      <c r="P81" s="224" t="str">
        <f t="shared" si="14"/>
        <v/>
      </c>
      <c r="Q81" s="116"/>
    </row>
    <row r="82" spans="1:17" x14ac:dyDescent="0.25">
      <c r="A82" s="728">
        <v>75</v>
      </c>
      <c r="B82" s="93"/>
      <c r="C82" s="100"/>
      <c r="D82" s="124"/>
      <c r="E82" s="108"/>
      <c r="F82" s="94"/>
      <c r="G82" s="104"/>
      <c r="H82" s="111"/>
      <c r="I82" s="108"/>
      <c r="J82" s="94"/>
      <c r="K82" s="104"/>
      <c r="L82" s="94"/>
      <c r="M82" s="227" t="str">
        <f t="shared" si="11"/>
        <v/>
      </c>
      <c r="N82" s="227" t="str">
        <f t="shared" si="12"/>
        <v/>
      </c>
      <c r="O82" s="227" t="str">
        <f t="shared" si="13"/>
        <v/>
      </c>
      <c r="P82" s="224" t="str">
        <f t="shared" si="14"/>
        <v/>
      </c>
      <c r="Q82" s="116"/>
    </row>
    <row r="83" spans="1:17" x14ac:dyDescent="0.25">
      <c r="A83" s="728">
        <v>76</v>
      </c>
      <c r="B83" s="93"/>
      <c r="C83" s="100"/>
      <c r="D83" s="124"/>
      <c r="E83" s="108"/>
      <c r="F83" s="94"/>
      <c r="G83" s="104"/>
      <c r="H83" s="111"/>
      <c r="I83" s="108"/>
      <c r="J83" s="94"/>
      <c r="K83" s="104"/>
      <c r="L83" s="94"/>
      <c r="M83" s="227" t="str">
        <f t="shared" si="11"/>
        <v/>
      </c>
      <c r="N83" s="227" t="str">
        <f t="shared" si="12"/>
        <v/>
      </c>
      <c r="O83" s="227" t="str">
        <f t="shared" si="13"/>
        <v/>
      </c>
      <c r="P83" s="224" t="str">
        <f t="shared" si="14"/>
        <v/>
      </c>
      <c r="Q83" s="116"/>
    </row>
    <row r="84" spans="1:17" x14ac:dyDescent="0.25">
      <c r="A84" s="728">
        <v>77</v>
      </c>
      <c r="B84" s="93"/>
      <c r="C84" s="100"/>
      <c r="D84" s="124"/>
      <c r="E84" s="108"/>
      <c r="F84" s="94"/>
      <c r="G84" s="104"/>
      <c r="H84" s="111"/>
      <c r="I84" s="108"/>
      <c r="J84" s="94"/>
      <c r="K84" s="104"/>
      <c r="L84" s="94"/>
      <c r="M84" s="227" t="str">
        <f t="shared" si="11"/>
        <v/>
      </c>
      <c r="N84" s="227" t="str">
        <f t="shared" si="12"/>
        <v/>
      </c>
      <c r="O84" s="227" t="str">
        <f t="shared" si="13"/>
        <v/>
      </c>
      <c r="P84" s="224" t="str">
        <f t="shared" si="14"/>
        <v/>
      </c>
      <c r="Q84" s="116"/>
    </row>
    <row r="85" spans="1:17" x14ac:dyDescent="0.25">
      <c r="A85" s="728">
        <v>78</v>
      </c>
      <c r="B85" s="93"/>
      <c r="C85" s="100"/>
      <c r="D85" s="124"/>
      <c r="E85" s="108"/>
      <c r="F85" s="94"/>
      <c r="G85" s="104"/>
      <c r="H85" s="111"/>
      <c r="I85" s="108"/>
      <c r="J85" s="94"/>
      <c r="K85" s="104"/>
      <c r="L85" s="94"/>
      <c r="M85" s="227" t="str">
        <f t="shared" si="11"/>
        <v/>
      </c>
      <c r="N85" s="227" t="str">
        <f t="shared" si="12"/>
        <v/>
      </c>
      <c r="O85" s="227" t="str">
        <f t="shared" si="13"/>
        <v/>
      </c>
      <c r="P85" s="224" t="str">
        <f t="shared" si="14"/>
        <v/>
      </c>
      <c r="Q85" s="116"/>
    </row>
    <row r="86" spans="1:17" x14ac:dyDescent="0.25">
      <c r="A86" s="728">
        <v>79</v>
      </c>
      <c r="B86" s="93"/>
      <c r="C86" s="100"/>
      <c r="D86" s="124"/>
      <c r="E86" s="108"/>
      <c r="F86" s="94"/>
      <c r="G86" s="104"/>
      <c r="H86" s="111"/>
      <c r="I86" s="108"/>
      <c r="J86" s="94"/>
      <c r="K86" s="104"/>
      <c r="L86" s="94"/>
      <c r="M86" s="227" t="str">
        <f t="shared" si="11"/>
        <v/>
      </c>
      <c r="N86" s="227" t="str">
        <f t="shared" si="12"/>
        <v/>
      </c>
      <c r="O86" s="227" t="str">
        <f t="shared" si="13"/>
        <v/>
      </c>
      <c r="P86" s="224" t="str">
        <f t="shared" si="14"/>
        <v/>
      </c>
      <c r="Q86" s="116"/>
    </row>
    <row r="87" spans="1:17" x14ac:dyDescent="0.25">
      <c r="A87" s="728">
        <v>80</v>
      </c>
      <c r="B87" s="93"/>
      <c r="C87" s="100"/>
      <c r="D87" s="124"/>
      <c r="E87" s="108"/>
      <c r="F87" s="94"/>
      <c r="G87" s="104"/>
      <c r="H87" s="111"/>
      <c r="I87" s="108"/>
      <c r="J87" s="94"/>
      <c r="K87" s="104"/>
      <c r="L87" s="94"/>
      <c r="M87" s="227" t="str">
        <f t="shared" si="11"/>
        <v/>
      </c>
      <c r="N87" s="227" t="str">
        <f t="shared" si="12"/>
        <v/>
      </c>
      <c r="O87" s="227" t="str">
        <f t="shared" si="13"/>
        <v/>
      </c>
      <c r="P87" s="224" t="str">
        <f t="shared" si="14"/>
        <v/>
      </c>
      <c r="Q87" s="116"/>
    </row>
    <row r="88" spans="1:17" x14ac:dyDescent="0.25">
      <c r="A88" s="728">
        <v>81</v>
      </c>
      <c r="B88" s="93"/>
      <c r="C88" s="100"/>
      <c r="D88" s="124"/>
      <c r="E88" s="108"/>
      <c r="F88" s="94"/>
      <c r="G88" s="104"/>
      <c r="H88" s="111"/>
      <c r="I88" s="108"/>
      <c r="J88" s="94"/>
      <c r="K88" s="104"/>
      <c r="L88" s="94"/>
      <c r="M88" s="227" t="str">
        <f t="shared" si="11"/>
        <v/>
      </c>
      <c r="N88" s="227" t="str">
        <f t="shared" si="12"/>
        <v/>
      </c>
      <c r="O88" s="227" t="str">
        <f t="shared" si="13"/>
        <v/>
      </c>
      <c r="P88" s="224" t="str">
        <f t="shared" si="14"/>
        <v/>
      </c>
      <c r="Q88" s="116"/>
    </row>
    <row r="89" spans="1:17" x14ac:dyDescent="0.25">
      <c r="A89" s="728">
        <v>82</v>
      </c>
      <c r="B89" s="93"/>
      <c r="C89" s="100"/>
      <c r="D89" s="124"/>
      <c r="E89" s="108"/>
      <c r="F89" s="94"/>
      <c r="G89" s="104"/>
      <c r="H89" s="111"/>
      <c r="I89" s="108"/>
      <c r="J89" s="94"/>
      <c r="K89" s="104"/>
      <c r="L89" s="94"/>
      <c r="M89" s="227" t="str">
        <f t="shared" si="11"/>
        <v/>
      </c>
      <c r="N89" s="227" t="str">
        <f t="shared" si="12"/>
        <v/>
      </c>
      <c r="O89" s="227" t="str">
        <f t="shared" si="13"/>
        <v/>
      </c>
      <c r="P89" s="224" t="str">
        <f t="shared" si="14"/>
        <v/>
      </c>
      <c r="Q89" s="116"/>
    </row>
    <row r="90" spans="1:17" x14ac:dyDescent="0.25">
      <c r="A90" s="728">
        <v>83</v>
      </c>
      <c r="B90" s="93"/>
      <c r="C90" s="100"/>
      <c r="D90" s="124"/>
      <c r="E90" s="108"/>
      <c r="F90" s="94"/>
      <c r="G90" s="104"/>
      <c r="H90" s="111"/>
      <c r="I90" s="108"/>
      <c r="J90" s="94"/>
      <c r="K90" s="104"/>
      <c r="L90" s="94"/>
      <c r="M90" s="227" t="str">
        <f t="shared" si="11"/>
        <v/>
      </c>
      <c r="N90" s="227" t="str">
        <f t="shared" si="12"/>
        <v/>
      </c>
      <c r="O90" s="227" t="str">
        <f t="shared" si="13"/>
        <v/>
      </c>
      <c r="P90" s="224" t="str">
        <f t="shared" si="14"/>
        <v/>
      </c>
      <c r="Q90" s="116"/>
    </row>
    <row r="91" spans="1:17" x14ac:dyDescent="0.25">
      <c r="A91" s="728">
        <v>84</v>
      </c>
      <c r="B91" s="93"/>
      <c r="C91" s="100"/>
      <c r="D91" s="124"/>
      <c r="E91" s="108"/>
      <c r="F91" s="94"/>
      <c r="G91" s="104"/>
      <c r="H91" s="111"/>
      <c r="I91" s="108"/>
      <c r="J91" s="94"/>
      <c r="K91" s="104"/>
      <c r="L91" s="94"/>
      <c r="M91" s="227" t="str">
        <f t="shared" si="11"/>
        <v/>
      </c>
      <c r="N91" s="227" t="str">
        <f t="shared" si="12"/>
        <v/>
      </c>
      <c r="O91" s="227" t="str">
        <f t="shared" si="13"/>
        <v/>
      </c>
      <c r="P91" s="224" t="str">
        <f t="shared" si="14"/>
        <v/>
      </c>
      <c r="Q91" s="116"/>
    </row>
    <row r="92" spans="1:17" x14ac:dyDescent="0.25">
      <c r="A92" s="728">
        <v>85</v>
      </c>
      <c r="B92" s="93"/>
      <c r="C92" s="100"/>
      <c r="D92" s="124"/>
      <c r="E92" s="108"/>
      <c r="F92" s="94"/>
      <c r="G92" s="104"/>
      <c r="H92" s="111"/>
      <c r="I92" s="108"/>
      <c r="J92" s="94"/>
      <c r="K92" s="104"/>
      <c r="L92" s="94"/>
      <c r="M92" s="227" t="str">
        <f t="shared" si="11"/>
        <v/>
      </c>
      <c r="N92" s="227" t="str">
        <f t="shared" si="12"/>
        <v/>
      </c>
      <c r="O92" s="227" t="str">
        <f t="shared" si="13"/>
        <v/>
      </c>
      <c r="P92" s="224" t="str">
        <f t="shared" si="14"/>
        <v/>
      </c>
      <c r="Q92" s="116"/>
    </row>
    <row r="93" spans="1:17" x14ac:dyDescent="0.25">
      <c r="A93" s="728">
        <v>86</v>
      </c>
      <c r="B93" s="93"/>
      <c r="C93" s="100"/>
      <c r="D93" s="124"/>
      <c r="E93" s="108"/>
      <c r="F93" s="94"/>
      <c r="G93" s="104"/>
      <c r="H93" s="111"/>
      <c r="I93" s="108"/>
      <c r="J93" s="94"/>
      <c r="K93" s="104"/>
      <c r="L93" s="94"/>
      <c r="M93" s="227" t="str">
        <f t="shared" si="11"/>
        <v/>
      </c>
      <c r="N93" s="227" t="str">
        <f t="shared" si="12"/>
        <v/>
      </c>
      <c r="O93" s="227" t="str">
        <f t="shared" si="13"/>
        <v/>
      </c>
      <c r="P93" s="224" t="str">
        <f t="shared" si="14"/>
        <v/>
      </c>
      <c r="Q93" s="116"/>
    </row>
    <row r="94" spans="1:17" x14ac:dyDescent="0.25">
      <c r="A94" s="728">
        <v>87</v>
      </c>
      <c r="B94" s="93"/>
      <c r="C94" s="100"/>
      <c r="D94" s="124"/>
      <c r="E94" s="108"/>
      <c r="F94" s="94"/>
      <c r="G94" s="104"/>
      <c r="H94" s="111"/>
      <c r="I94" s="108"/>
      <c r="J94" s="94"/>
      <c r="K94" s="104"/>
      <c r="L94" s="94"/>
      <c r="M94" s="227" t="str">
        <f t="shared" si="11"/>
        <v/>
      </c>
      <c r="N94" s="227" t="str">
        <f t="shared" si="12"/>
        <v/>
      </c>
      <c r="O94" s="227" t="str">
        <f t="shared" si="13"/>
        <v/>
      </c>
      <c r="P94" s="224" t="str">
        <f t="shared" si="14"/>
        <v/>
      </c>
      <c r="Q94" s="116"/>
    </row>
    <row r="95" spans="1:17" x14ac:dyDescent="0.25">
      <c r="A95" s="728">
        <v>88</v>
      </c>
      <c r="B95" s="93"/>
      <c r="C95" s="100"/>
      <c r="D95" s="124"/>
      <c r="E95" s="108"/>
      <c r="F95" s="94"/>
      <c r="G95" s="104"/>
      <c r="H95" s="111"/>
      <c r="I95" s="108"/>
      <c r="J95" s="94"/>
      <c r="K95" s="104"/>
      <c r="L95" s="94"/>
      <c r="M95" s="227" t="str">
        <f t="shared" si="11"/>
        <v/>
      </c>
      <c r="N95" s="227" t="str">
        <f t="shared" si="12"/>
        <v/>
      </c>
      <c r="O95" s="227" t="str">
        <f t="shared" si="13"/>
        <v/>
      </c>
      <c r="P95" s="224" t="str">
        <f t="shared" si="14"/>
        <v/>
      </c>
      <c r="Q95" s="116"/>
    </row>
    <row r="96" spans="1:17" x14ac:dyDescent="0.25">
      <c r="A96" s="728">
        <v>89</v>
      </c>
      <c r="B96" s="93"/>
      <c r="C96" s="100"/>
      <c r="D96" s="124"/>
      <c r="E96" s="108"/>
      <c r="F96" s="94"/>
      <c r="G96" s="104"/>
      <c r="H96" s="111"/>
      <c r="I96" s="108"/>
      <c r="J96" s="94"/>
      <c r="K96" s="104"/>
      <c r="L96" s="94"/>
      <c r="M96" s="227" t="str">
        <f t="shared" si="11"/>
        <v/>
      </c>
      <c r="N96" s="227" t="str">
        <f t="shared" si="12"/>
        <v/>
      </c>
      <c r="O96" s="227" t="str">
        <f t="shared" si="13"/>
        <v/>
      </c>
      <c r="P96" s="224" t="str">
        <f t="shared" si="14"/>
        <v/>
      </c>
      <c r="Q96" s="116"/>
    </row>
    <row r="97" spans="1:17" x14ac:dyDescent="0.25">
      <c r="A97" s="728">
        <v>90</v>
      </c>
      <c r="B97" s="93"/>
      <c r="C97" s="100"/>
      <c r="D97" s="124"/>
      <c r="E97" s="108"/>
      <c r="F97" s="94"/>
      <c r="G97" s="104"/>
      <c r="H97" s="111"/>
      <c r="I97" s="108"/>
      <c r="J97" s="94"/>
      <c r="K97" s="104"/>
      <c r="L97" s="94"/>
      <c r="M97" s="227" t="str">
        <f t="shared" si="11"/>
        <v/>
      </c>
      <c r="N97" s="227" t="str">
        <f t="shared" si="12"/>
        <v/>
      </c>
      <c r="O97" s="227" t="str">
        <f t="shared" si="13"/>
        <v/>
      </c>
      <c r="P97" s="224" t="str">
        <f t="shared" si="14"/>
        <v/>
      </c>
      <c r="Q97" s="116"/>
    </row>
    <row r="98" spans="1:17" x14ac:dyDescent="0.25">
      <c r="A98" s="728">
        <v>91</v>
      </c>
      <c r="B98" s="93"/>
      <c r="C98" s="100"/>
      <c r="D98" s="124"/>
      <c r="E98" s="108"/>
      <c r="F98" s="94"/>
      <c r="G98" s="104"/>
      <c r="H98" s="111"/>
      <c r="I98" s="108"/>
      <c r="J98" s="94"/>
      <c r="K98" s="104"/>
      <c r="L98" s="94"/>
      <c r="M98" s="227" t="str">
        <f t="shared" si="11"/>
        <v/>
      </c>
      <c r="N98" s="227" t="str">
        <f t="shared" si="12"/>
        <v/>
      </c>
      <c r="O98" s="227" t="str">
        <f t="shared" si="13"/>
        <v/>
      </c>
      <c r="P98" s="224" t="str">
        <f t="shared" si="14"/>
        <v/>
      </c>
      <c r="Q98" s="116"/>
    </row>
    <row r="99" spans="1:17" x14ac:dyDescent="0.25">
      <c r="A99" s="728">
        <v>92</v>
      </c>
      <c r="B99" s="93"/>
      <c r="C99" s="100"/>
      <c r="D99" s="124"/>
      <c r="E99" s="108"/>
      <c r="F99" s="94"/>
      <c r="G99" s="104"/>
      <c r="H99" s="111"/>
      <c r="I99" s="108"/>
      <c r="J99" s="94"/>
      <c r="K99" s="104"/>
      <c r="L99" s="94"/>
      <c r="M99" s="227" t="str">
        <f t="shared" si="11"/>
        <v/>
      </c>
      <c r="N99" s="227" t="str">
        <f t="shared" si="12"/>
        <v/>
      </c>
      <c r="O99" s="227" t="str">
        <f t="shared" si="13"/>
        <v/>
      </c>
      <c r="P99" s="224" t="str">
        <f t="shared" si="14"/>
        <v/>
      </c>
      <c r="Q99" s="116"/>
    </row>
    <row r="100" spans="1:17" x14ac:dyDescent="0.25">
      <c r="A100" s="728">
        <v>93</v>
      </c>
      <c r="B100" s="93"/>
      <c r="C100" s="100"/>
      <c r="D100" s="124"/>
      <c r="E100" s="108"/>
      <c r="F100" s="94"/>
      <c r="G100" s="104"/>
      <c r="H100" s="111"/>
      <c r="I100" s="108"/>
      <c r="J100" s="94"/>
      <c r="K100" s="104"/>
      <c r="L100" s="94"/>
      <c r="M100" s="227" t="str">
        <f t="shared" si="11"/>
        <v/>
      </c>
      <c r="N100" s="227" t="str">
        <f t="shared" si="12"/>
        <v/>
      </c>
      <c r="O100" s="227" t="str">
        <f t="shared" si="13"/>
        <v/>
      </c>
      <c r="P100" s="224" t="str">
        <f t="shared" si="14"/>
        <v/>
      </c>
      <c r="Q100" s="116"/>
    </row>
    <row r="101" spans="1:17" x14ac:dyDescent="0.25">
      <c r="A101" s="728">
        <v>94</v>
      </c>
      <c r="B101" s="93"/>
      <c r="C101" s="100"/>
      <c r="D101" s="124"/>
      <c r="E101" s="108"/>
      <c r="F101" s="94"/>
      <c r="G101" s="104"/>
      <c r="H101" s="111"/>
      <c r="I101" s="108"/>
      <c r="J101" s="94"/>
      <c r="K101" s="104"/>
      <c r="L101" s="94"/>
      <c r="M101" s="227" t="str">
        <f t="shared" si="11"/>
        <v/>
      </c>
      <c r="N101" s="227" t="str">
        <f t="shared" si="12"/>
        <v/>
      </c>
      <c r="O101" s="227" t="str">
        <f t="shared" si="13"/>
        <v/>
      </c>
      <c r="P101" s="224" t="str">
        <f t="shared" si="14"/>
        <v/>
      </c>
      <c r="Q101" s="116"/>
    </row>
    <row r="102" spans="1:17" x14ac:dyDescent="0.25">
      <c r="A102" s="728">
        <v>95</v>
      </c>
      <c r="B102" s="93"/>
      <c r="C102" s="100"/>
      <c r="D102" s="124"/>
      <c r="E102" s="108"/>
      <c r="F102" s="94"/>
      <c r="G102" s="104"/>
      <c r="H102" s="111"/>
      <c r="I102" s="108"/>
      <c r="J102" s="94"/>
      <c r="K102" s="104"/>
      <c r="L102" s="94"/>
      <c r="M102" s="227" t="str">
        <f t="shared" si="11"/>
        <v/>
      </c>
      <c r="N102" s="227" t="str">
        <f t="shared" si="12"/>
        <v/>
      </c>
      <c r="O102" s="227" t="str">
        <f t="shared" si="13"/>
        <v/>
      </c>
      <c r="P102" s="224" t="str">
        <f t="shared" si="14"/>
        <v/>
      </c>
      <c r="Q102" s="116"/>
    </row>
    <row r="103" spans="1:17" x14ac:dyDescent="0.25">
      <c r="A103" s="728">
        <v>96</v>
      </c>
      <c r="B103" s="93"/>
      <c r="C103" s="100"/>
      <c r="D103" s="124"/>
      <c r="E103" s="108"/>
      <c r="F103" s="94"/>
      <c r="G103" s="104"/>
      <c r="H103" s="111"/>
      <c r="I103" s="108"/>
      <c r="J103" s="94"/>
      <c r="K103" s="104"/>
      <c r="L103" s="94"/>
      <c r="M103" s="227" t="str">
        <f t="shared" si="11"/>
        <v/>
      </c>
      <c r="N103" s="227" t="str">
        <f t="shared" si="12"/>
        <v/>
      </c>
      <c r="O103" s="227" t="str">
        <f t="shared" si="13"/>
        <v/>
      </c>
      <c r="P103" s="224" t="str">
        <f t="shared" si="14"/>
        <v/>
      </c>
      <c r="Q103" s="116"/>
    </row>
    <row r="104" spans="1:17" ht="15.75" thickBot="1" x14ac:dyDescent="0.3">
      <c r="A104" s="728">
        <v>97</v>
      </c>
      <c r="B104" s="95"/>
      <c r="C104" s="101"/>
      <c r="D104" s="125"/>
      <c r="E104" s="109"/>
      <c r="F104" s="97"/>
      <c r="G104" s="105"/>
      <c r="H104" s="112"/>
      <c r="I104" s="109"/>
      <c r="J104" s="97"/>
      <c r="K104" s="105"/>
      <c r="L104" s="97"/>
      <c r="M104" s="235" t="str">
        <f t="shared" si="7"/>
        <v/>
      </c>
      <c r="N104" s="235" t="str">
        <f t="shared" si="8"/>
        <v/>
      </c>
      <c r="O104" s="235" t="str">
        <f t="shared" si="9"/>
        <v/>
      </c>
      <c r="P104" s="232" t="str">
        <f t="shared" si="10"/>
        <v/>
      </c>
      <c r="Q104" s="117"/>
    </row>
  </sheetData>
  <sheetProtection algorithmName="SHA-512" hashValue="RAmHhrPxw2cS1CzbjSjjYg2nwPebx/LS9H7WcpTesdaDz3TfHXDP6nqOg8Rrt8pFd/08Qei2jm8oq4MsgTeuMw==" saltValue="mqo/I9dsOaKgUJStkqktOg==" spinCount="100000" sheet="1" objects="1" scenarios="1"/>
  <protectedRanges>
    <protectedRange sqref="C39:L60 B61:L104 Q39:Q104" name="Tab 6"/>
  </protectedRanges>
  <dataConsolidate/>
  <conditionalFormatting sqref="D7:P8 D10:P25 D27:P30">
    <cfRule type="cellIs" dxfId="0" priority="1" operator="equal">
      <formula>0</formula>
    </cfRule>
  </conditionalFormatting>
  <pageMargins left="0.7" right="0.7" top="0.75" bottom="0.75" header="0.3" footer="0.3"/>
  <ignoredErrors>
    <ignoredError sqref="D26:P26 D9:P9" formula="1"/>
  </ignoredErrors>
  <drawing r:id="rId1"/>
  <extLst>
    <ext xmlns:x14="http://schemas.microsoft.com/office/spreadsheetml/2009/9/main" uri="{CCE6A557-97BC-4b89-ADB6-D9C93CAAB3DF}">
      <x14:dataValidations xmlns:xm="http://schemas.microsoft.com/office/excel/2006/main" count="1">
        <x14:dataValidation type="list" allowBlank="1" showInputMessage="1" showErrorMessage="1" xr:uid="{65260EB5-2707-4002-9431-B9DEC4A1EB18}">
          <x14:formula1>
            <xm:f>Terminology!$A$28:$A$49</xm:f>
          </x14:formula1>
          <xm:sqref>B61:B104</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1A5BA0-E619-4D95-9E03-4487C405C42B}">
  <sheetPr>
    <tabColor rgb="FF92D050"/>
    <pageSetUpPr fitToPage="1"/>
  </sheetPr>
  <dimension ref="A1:R94"/>
  <sheetViews>
    <sheetView showGridLines="0" zoomScaleNormal="100" workbookViewId="0">
      <selection activeCell="K2" sqref="K2"/>
    </sheetView>
  </sheetViews>
  <sheetFormatPr defaultColWidth="9" defaultRowHeight="15" x14ac:dyDescent="0.25"/>
  <cols>
    <col min="1" max="1" width="4" style="737" customWidth="1"/>
    <col min="2" max="2" width="27.7109375" style="4" customWidth="1"/>
    <col min="3" max="3" width="50.5703125" style="4" customWidth="1"/>
    <col min="4" max="4" width="20.140625" style="4" customWidth="1"/>
    <col min="5" max="5" width="15.85546875" style="3" customWidth="1"/>
    <col min="6" max="6" width="12.28515625" style="3" customWidth="1"/>
    <col min="7" max="9" width="12.42578125" style="3" customWidth="1"/>
    <col min="10" max="13" width="11.85546875" style="3" customWidth="1"/>
    <col min="14" max="17" width="11.28515625" style="3" customWidth="1"/>
    <col min="18" max="18" width="55.85546875" style="3" customWidth="1"/>
    <col min="19" max="16384" width="9" style="3"/>
  </cols>
  <sheetData>
    <row r="1" spans="1:18" s="173" customFormat="1" ht="24" x14ac:dyDescent="0.3">
      <c r="A1" s="644" t="s">
        <v>53</v>
      </c>
      <c r="B1" s="171" t="s">
        <v>207</v>
      </c>
      <c r="C1" s="172"/>
      <c r="D1" s="172"/>
    </row>
    <row r="2" spans="1:18" s="219" customFormat="1" ht="18.75" x14ac:dyDescent="0.3">
      <c r="A2" s="730"/>
      <c r="B2" s="220"/>
      <c r="C2" s="236"/>
      <c r="D2" s="236"/>
    </row>
    <row r="3" spans="1:18" s="196" customFormat="1" ht="15.75" x14ac:dyDescent="0.25">
      <c r="A3" s="734">
        <v>1</v>
      </c>
      <c r="B3" s="195" t="s">
        <v>153</v>
      </c>
      <c r="C3" s="195" t="str">
        <f>'1-Program Information'!D14&amp;" - "&amp;'1-Program Information'!D15&amp;IF('1-Program Information'!D16="",""," in "&amp;'1-Program Information'!D16)&amp;" - "&amp;IF('1-Program Information'!D17="Select from Pull-Down Menu","",'1-Program Information'!D17)&amp;" "&amp;'1-Program Information'!D18</f>
        <v xml:space="preserve"> -  -  </v>
      </c>
      <c r="D3" s="197"/>
      <c r="F3" s="195"/>
      <c r="G3" s="195"/>
      <c r="H3" s="197"/>
      <c r="I3" s="195"/>
      <c r="K3" s="195"/>
      <c r="M3" s="195"/>
    </row>
    <row r="4" spans="1:18" ht="15.75" thickBot="1" x14ac:dyDescent="0.3">
      <c r="A4" s="734">
        <v>2</v>
      </c>
      <c r="B4"/>
      <c r="C4"/>
      <c r="D4" s="78"/>
      <c r="E4"/>
      <c r="F4"/>
      <c r="G4"/>
      <c r="H4" s="78"/>
      <c r="I4"/>
      <c r="K4"/>
      <c r="M4"/>
    </row>
    <row r="5" spans="1:18" ht="46.5" thickBot="1" x14ac:dyDescent="0.35">
      <c r="A5" s="734">
        <v>3</v>
      </c>
      <c r="B5" s="89"/>
      <c r="C5" s="162" t="s">
        <v>154</v>
      </c>
      <c r="D5" s="137"/>
      <c r="E5" s="138" t="s">
        <v>131</v>
      </c>
      <c r="F5" s="141" t="s">
        <v>114</v>
      </c>
      <c r="G5" s="140" t="s">
        <v>110</v>
      </c>
      <c r="H5" s="141" t="s">
        <v>115</v>
      </c>
      <c r="I5" s="142" t="s">
        <v>111</v>
      </c>
      <c r="J5" s="139" t="s">
        <v>116</v>
      </c>
      <c r="K5" s="140" t="s">
        <v>112</v>
      </c>
      <c r="L5" s="141" t="s">
        <v>117</v>
      </c>
      <c r="M5" s="142" t="s">
        <v>113</v>
      </c>
      <c r="N5" s="139" t="s">
        <v>61</v>
      </c>
      <c r="O5" s="143" t="s">
        <v>62</v>
      </c>
      <c r="P5" s="143" t="s">
        <v>63</v>
      </c>
      <c r="Q5" s="142" t="s">
        <v>64</v>
      </c>
    </row>
    <row r="6" spans="1:18" ht="18.75" x14ac:dyDescent="0.3">
      <c r="A6" s="734">
        <v>4</v>
      </c>
      <c r="B6" s="89"/>
      <c r="C6" s="135" t="s">
        <v>3</v>
      </c>
      <c r="D6" s="136"/>
      <c r="E6" s="155" t="str">
        <f>_xlfn.LET(_xlpm.result,SUMIF($B$18:$B$236,"Reallocation of Existing Funds",E$18:E$236),IF(_xlpm.result=0,"",_xlpm.result))</f>
        <v/>
      </c>
      <c r="F6" s="71" t="str">
        <f t="shared" ref="F6:Q6" si="0">_xlfn.LET(_xlpm.result,SUMIF($B$18:$B$236,"Reallocation of Existing Funds",F$18:F$236),IF(_xlpm.result=0,"",_xlpm.result))</f>
        <v/>
      </c>
      <c r="G6" s="157" t="str">
        <f t="shared" si="0"/>
        <v/>
      </c>
      <c r="H6" s="158" t="str">
        <f t="shared" si="0"/>
        <v/>
      </c>
      <c r="I6" s="159" t="str">
        <f t="shared" si="0"/>
        <v/>
      </c>
      <c r="J6" s="120" t="str">
        <f t="shared" si="0"/>
        <v/>
      </c>
      <c r="K6" s="157" t="str">
        <f t="shared" si="0"/>
        <v/>
      </c>
      <c r="L6" s="158" t="str">
        <f t="shared" si="0"/>
        <v/>
      </c>
      <c r="M6" s="159" t="str">
        <f t="shared" si="0"/>
        <v/>
      </c>
      <c r="N6" s="120" t="str">
        <f t="shared" si="0"/>
        <v/>
      </c>
      <c r="O6" s="72" t="str">
        <f t="shared" si="0"/>
        <v/>
      </c>
      <c r="P6" s="72" t="str">
        <f t="shared" si="0"/>
        <v/>
      </c>
      <c r="Q6" s="73" t="str">
        <f t="shared" si="0"/>
        <v/>
      </c>
    </row>
    <row r="7" spans="1:18" ht="19.5" thickBot="1" x14ac:dyDescent="0.35">
      <c r="A7" s="734">
        <v>5</v>
      </c>
      <c r="B7" s="89"/>
      <c r="C7" s="133" t="s">
        <v>4</v>
      </c>
      <c r="D7" s="134"/>
      <c r="E7" s="156" t="str">
        <f>_xlfn.LET(_xlpm.result,SUMIF($B$18:$B$236,"&lt;&gt;Reallocation of Existing Funds",E$18:E$236),IF(_xlpm.result=0,"",_xlpm.result))</f>
        <v/>
      </c>
      <c r="F7" s="74" t="str">
        <f t="shared" ref="F7:Q7" si="1">_xlfn.LET(_xlpm.result,SUMIF($B$18:$B$236,"&lt;&gt;Reallocation of Existing Funds",F$18:F$236),IF(_xlpm.result=0,"",_xlpm.result))</f>
        <v/>
      </c>
      <c r="G7" s="160" t="str">
        <f t="shared" si="1"/>
        <v/>
      </c>
      <c r="H7" s="74" t="str">
        <f t="shared" si="1"/>
        <v/>
      </c>
      <c r="I7" s="76" t="str">
        <f t="shared" si="1"/>
        <v/>
      </c>
      <c r="J7" s="121" t="str">
        <f t="shared" si="1"/>
        <v/>
      </c>
      <c r="K7" s="160" t="str">
        <f t="shared" si="1"/>
        <v/>
      </c>
      <c r="L7" s="74" t="str">
        <f t="shared" si="1"/>
        <v/>
      </c>
      <c r="M7" s="76" t="str">
        <f t="shared" si="1"/>
        <v/>
      </c>
      <c r="N7" s="121" t="str">
        <f t="shared" si="1"/>
        <v/>
      </c>
      <c r="O7" s="75" t="str">
        <f t="shared" si="1"/>
        <v/>
      </c>
      <c r="P7" s="75" t="str">
        <f t="shared" si="1"/>
        <v/>
      </c>
      <c r="Q7" s="76" t="str">
        <f t="shared" si="1"/>
        <v/>
      </c>
    </row>
    <row r="8" spans="1:18" ht="18.75" x14ac:dyDescent="0.3">
      <c r="A8" s="734">
        <v>6</v>
      </c>
      <c r="B8" s="89"/>
      <c r="C8" s="355"/>
      <c r="D8" s="356"/>
      <c r="E8" s="357"/>
      <c r="F8" s="357"/>
      <c r="G8" s="357"/>
      <c r="H8" s="357"/>
      <c r="I8" s="357"/>
      <c r="J8" s="357"/>
      <c r="K8" s="357"/>
      <c r="L8" s="357"/>
      <c r="M8" s="357"/>
      <c r="N8" s="357"/>
      <c r="O8" s="357"/>
      <c r="P8" s="357"/>
      <c r="Q8" s="357"/>
    </row>
    <row r="9" spans="1:18" ht="19.5" thickBot="1" x14ac:dyDescent="0.35">
      <c r="A9" s="734">
        <v>7</v>
      </c>
      <c r="B9" s="89"/>
      <c r="C9" s="361" t="s">
        <v>201</v>
      </c>
      <c r="D9" s="356"/>
      <c r="E9" s="357"/>
      <c r="F9" s="357"/>
      <c r="G9" s="357"/>
      <c r="H9" s="357"/>
      <c r="I9" s="357"/>
      <c r="J9" s="357"/>
      <c r="K9" s="357"/>
      <c r="L9" s="357"/>
      <c r="M9" s="357"/>
      <c r="N9" s="357"/>
      <c r="O9" s="357"/>
      <c r="P9" s="357"/>
      <c r="Q9" s="357"/>
    </row>
    <row r="10" spans="1:18" ht="31.5" thickBot="1" x14ac:dyDescent="0.35">
      <c r="A10" s="734">
        <v>8</v>
      </c>
      <c r="B10" s="89"/>
      <c r="C10" s="162" t="s">
        <v>202</v>
      </c>
      <c r="D10" s="137"/>
      <c r="E10" s="536" t="s">
        <v>135</v>
      </c>
      <c r="F10" s="143" t="s">
        <v>61</v>
      </c>
      <c r="G10" s="143" t="s">
        <v>62</v>
      </c>
      <c r="H10" s="143" t="s">
        <v>63</v>
      </c>
      <c r="I10" s="142" t="s">
        <v>64</v>
      </c>
      <c r="J10" s="357"/>
      <c r="K10" s="357"/>
      <c r="L10" s="357"/>
      <c r="M10" s="357"/>
      <c r="N10" s="357"/>
      <c r="O10" s="357"/>
      <c r="P10" s="357"/>
      <c r="Q10" s="357"/>
      <c r="R10" s="357"/>
    </row>
    <row r="11" spans="1:18" ht="18.75" x14ac:dyDescent="0.3">
      <c r="A11" s="734">
        <v>9</v>
      </c>
      <c r="B11" s="89"/>
      <c r="C11" s="135" t="s">
        <v>58</v>
      </c>
      <c r="D11" s="136"/>
      <c r="E11" s="541">
        <f>IF(OR(E6="",E7=""),0,E6+E7)-'4-Existing Personnel'!R14-'5-New Personnel'!R19-'6-Operating Expenses'!D6-'6-Operating Expenses'!D9-'6-Operating Expenses'!D26</f>
        <v>0</v>
      </c>
      <c r="F11" s="537">
        <f>'Financial Summary Sheet'!E69</f>
        <v>0</v>
      </c>
      <c r="G11" s="537">
        <f>'Financial Summary Sheet'!H69</f>
        <v>0</v>
      </c>
      <c r="H11" s="537">
        <f>'Financial Summary Sheet'!K69</f>
        <v>0</v>
      </c>
      <c r="I11" s="538">
        <f>'Financial Summary Sheet'!N69</f>
        <v>0</v>
      </c>
      <c r="J11" s="357"/>
      <c r="K11" s="360" t="str">
        <f>IF(OR(F11&lt;0.01,G11&lt;0.01,H12&lt;0.01,I12&lt;0.01),"🗎 You must provide a narrative in #42 of the proposal explaining how your institution will cover the budget shortfall.")</f>
        <v>🗎 You must provide a narrative in #42 of the proposal explaining how your institution will cover the budget shortfall.</v>
      </c>
      <c r="L11" s="357"/>
      <c r="M11" s="357"/>
      <c r="N11" s="357"/>
      <c r="O11" s="357"/>
      <c r="P11" s="357"/>
      <c r="Q11" s="357"/>
      <c r="R11" s="357"/>
    </row>
    <row r="12" spans="1:18" ht="19.5" thickBot="1" x14ac:dyDescent="0.35">
      <c r="A12" s="734">
        <v>10</v>
      </c>
      <c r="B12" s="89"/>
      <c r="C12" s="358" t="s">
        <v>196</v>
      </c>
      <c r="D12" s="359"/>
      <c r="E12" s="542">
        <f>IF(OR(E6="",E7=""),0,E6+E7)-'4-Existing Personnel'!R14-'5-New Personnel'!R19-'6-Operating Expenses'!D6-'6-Operating Expenses'!D9-'6-Operating Expenses'!D26</f>
        <v>0</v>
      </c>
      <c r="F12" s="539">
        <f>'Financial Summary Sheet'!E70</f>
        <v>0</v>
      </c>
      <c r="G12" s="539">
        <f>'Financial Summary Sheet'!H70</f>
        <v>0</v>
      </c>
      <c r="H12" s="539">
        <f>'Financial Summary Sheet'!K70</f>
        <v>0</v>
      </c>
      <c r="I12" s="540">
        <f>'Financial Summary Sheet'!N70</f>
        <v>0</v>
      </c>
      <c r="J12" s="357"/>
      <c r="K12" s="357"/>
      <c r="L12" s="357"/>
      <c r="M12" s="357"/>
      <c r="N12" s="357"/>
      <c r="O12" s="357"/>
      <c r="P12" s="357"/>
      <c r="Q12" s="357"/>
      <c r="R12" s="357"/>
    </row>
    <row r="13" spans="1:18" ht="18.75" x14ac:dyDescent="0.3">
      <c r="A13" s="736"/>
      <c r="B13" s="89"/>
    </row>
    <row r="14" spans="1:18" s="173" customFormat="1" ht="19.5" thickBot="1" x14ac:dyDescent="0.35">
      <c r="A14" s="733"/>
      <c r="B14" s="171" t="s">
        <v>160</v>
      </c>
      <c r="C14" s="172"/>
      <c r="D14" s="172"/>
    </row>
    <row r="15" spans="1:18" customFormat="1" ht="45" x14ac:dyDescent="0.25">
      <c r="A15" s="734">
        <v>11</v>
      </c>
      <c r="B15" s="46" t="s">
        <v>105</v>
      </c>
      <c r="C15" s="60" t="s">
        <v>106</v>
      </c>
      <c r="D15" s="98" t="s">
        <v>107</v>
      </c>
      <c r="E15" s="122" t="s">
        <v>131</v>
      </c>
      <c r="F15" s="46" t="s">
        <v>114</v>
      </c>
      <c r="G15" s="48" t="s">
        <v>110</v>
      </c>
      <c r="H15" s="65" t="s">
        <v>115</v>
      </c>
      <c r="I15" s="84" t="s">
        <v>111</v>
      </c>
      <c r="J15" s="46" t="s">
        <v>116</v>
      </c>
      <c r="K15" s="48" t="s">
        <v>112</v>
      </c>
      <c r="L15" s="65" t="s">
        <v>117</v>
      </c>
      <c r="M15" s="48" t="s">
        <v>113</v>
      </c>
      <c r="N15" s="46" t="s">
        <v>61</v>
      </c>
      <c r="O15" s="47" t="s">
        <v>62</v>
      </c>
      <c r="P15" s="47" t="s">
        <v>63</v>
      </c>
      <c r="Q15" s="48" t="s">
        <v>64</v>
      </c>
      <c r="R15" s="113" t="s">
        <v>75</v>
      </c>
    </row>
    <row r="16" spans="1:18" s="81" customFormat="1" ht="15.75" customHeight="1" x14ac:dyDescent="0.2">
      <c r="A16" s="734">
        <v>12</v>
      </c>
      <c r="B16" s="209" t="s">
        <v>77</v>
      </c>
      <c r="C16" s="210" t="s">
        <v>77</v>
      </c>
      <c r="D16" s="211" t="s">
        <v>77</v>
      </c>
      <c r="E16" s="123" t="s">
        <v>98</v>
      </c>
      <c r="F16" s="106" t="s">
        <v>98</v>
      </c>
      <c r="G16" s="92" t="s">
        <v>98</v>
      </c>
      <c r="H16" s="102" t="s">
        <v>98</v>
      </c>
      <c r="I16" s="110" t="s">
        <v>98</v>
      </c>
      <c r="J16" s="106" t="s">
        <v>98</v>
      </c>
      <c r="K16" s="92" t="s">
        <v>98</v>
      </c>
      <c r="L16" s="102" t="s">
        <v>98</v>
      </c>
      <c r="M16" s="92" t="s">
        <v>98</v>
      </c>
      <c r="N16" s="106" t="s">
        <v>99</v>
      </c>
      <c r="O16" s="90" t="s">
        <v>99</v>
      </c>
      <c r="P16" s="90" t="s">
        <v>99</v>
      </c>
      <c r="Q16" s="92" t="s">
        <v>99</v>
      </c>
      <c r="R16" s="114" t="s">
        <v>98</v>
      </c>
    </row>
    <row r="17" spans="1:18" s="36" customFormat="1" ht="63.75" x14ac:dyDescent="0.2">
      <c r="A17" s="734">
        <v>13</v>
      </c>
      <c r="B17" s="56" t="s">
        <v>109</v>
      </c>
      <c r="C17" s="38" t="s">
        <v>108</v>
      </c>
      <c r="D17" s="99" t="s">
        <v>122</v>
      </c>
      <c r="E17" s="146" t="s">
        <v>138</v>
      </c>
      <c r="F17" s="56" t="s">
        <v>119</v>
      </c>
      <c r="G17" s="49" t="s">
        <v>120</v>
      </c>
      <c r="H17" s="103"/>
      <c r="I17" s="85"/>
      <c r="J17" s="56"/>
      <c r="K17" s="49"/>
      <c r="L17" s="103"/>
      <c r="M17" s="49"/>
      <c r="N17" s="56" t="s">
        <v>78</v>
      </c>
      <c r="O17" s="37" t="s">
        <v>78</v>
      </c>
      <c r="P17" s="37" t="s">
        <v>78</v>
      </c>
      <c r="Q17" s="57" t="s">
        <v>78</v>
      </c>
      <c r="R17" s="115" t="s">
        <v>76</v>
      </c>
    </row>
    <row r="18" spans="1:18" x14ac:dyDescent="0.25">
      <c r="A18" s="734">
        <v>14</v>
      </c>
      <c r="B18" s="93"/>
      <c r="C18" s="91"/>
      <c r="D18" s="100"/>
      <c r="E18" s="147"/>
      <c r="F18" s="144"/>
      <c r="G18" s="145"/>
      <c r="H18" s="148"/>
      <c r="I18" s="151"/>
      <c r="J18" s="144"/>
      <c r="K18" s="145"/>
      <c r="L18" s="148"/>
      <c r="M18" s="145"/>
      <c r="N18" s="71" t="str">
        <f>IF(B18="","",F18+G18)</f>
        <v/>
      </c>
      <c r="O18" s="72" t="str">
        <f>IF(B18="","",H18+I18)</f>
        <v/>
      </c>
      <c r="P18" s="72" t="str">
        <f>IF(B18="","",J18+K18)</f>
        <v/>
      </c>
      <c r="Q18" s="73" t="str">
        <f>IF(B18="","",L18+M18)</f>
        <v/>
      </c>
      <c r="R18" s="116"/>
    </row>
    <row r="19" spans="1:18" x14ac:dyDescent="0.25">
      <c r="A19" s="734">
        <v>15</v>
      </c>
      <c r="B19" s="93"/>
      <c r="C19" s="91"/>
      <c r="D19" s="100"/>
      <c r="E19" s="147"/>
      <c r="F19" s="144"/>
      <c r="G19" s="145"/>
      <c r="H19" s="148"/>
      <c r="I19" s="145"/>
      <c r="J19" s="144"/>
      <c r="K19" s="145"/>
      <c r="L19" s="148"/>
      <c r="M19" s="145"/>
      <c r="N19" s="71" t="str">
        <f t="shared" ref="N19:N94" si="2">IF(B19="","",F19+G19)</f>
        <v/>
      </c>
      <c r="O19" s="72" t="str">
        <f t="shared" ref="O19:O94" si="3">IF(B19="","",H19+I19)</f>
        <v/>
      </c>
      <c r="P19" s="72" t="str">
        <f t="shared" ref="P19:P94" si="4">IF(B19="","",J19+K19)</f>
        <v/>
      </c>
      <c r="Q19" s="73" t="str">
        <f t="shared" ref="Q19:Q94" si="5">IF(B19="","",L19+M19)</f>
        <v/>
      </c>
      <c r="R19" s="116"/>
    </row>
    <row r="20" spans="1:18" x14ac:dyDescent="0.25">
      <c r="A20" s="734">
        <v>16</v>
      </c>
      <c r="B20" s="93"/>
      <c r="C20" s="91"/>
      <c r="D20" s="100"/>
      <c r="E20" s="147"/>
      <c r="F20" s="144"/>
      <c r="G20" s="145"/>
      <c r="H20" s="148"/>
      <c r="I20" s="151"/>
      <c r="J20" s="144"/>
      <c r="K20" s="145"/>
      <c r="L20" s="148"/>
      <c r="M20" s="145"/>
      <c r="N20" s="71" t="str">
        <f t="shared" si="2"/>
        <v/>
      </c>
      <c r="O20" s="72" t="str">
        <f t="shared" si="3"/>
        <v/>
      </c>
      <c r="P20" s="72" t="str">
        <f t="shared" si="4"/>
        <v/>
      </c>
      <c r="Q20" s="73" t="str">
        <f t="shared" si="5"/>
        <v/>
      </c>
      <c r="R20" s="116"/>
    </row>
    <row r="21" spans="1:18" x14ac:dyDescent="0.25">
      <c r="A21" s="734">
        <v>17</v>
      </c>
      <c r="B21" s="93"/>
      <c r="C21" s="91"/>
      <c r="D21" s="100"/>
      <c r="E21" s="147"/>
      <c r="F21" s="144"/>
      <c r="G21" s="145"/>
      <c r="H21" s="148"/>
      <c r="I21" s="151"/>
      <c r="J21" s="144"/>
      <c r="K21" s="145"/>
      <c r="L21" s="148"/>
      <c r="M21" s="145"/>
      <c r="N21" s="71" t="str">
        <f t="shared" si="2"/>
        <v/>
      </c>
      <c r="O21" s="72" t="str">
        <f t="shared" si="3"/>
        <v/>
      </c>
      <c r="P21" s="72" t="str">
        <f t="shared" si="4"/>
        <v/>
      </c>
      <c r="Q21" s="73" t="str">
        <f t="shared" si="5"/>
        <v/>
      </c>
      <c r="R21" s="116"/>
    </row>
    <row r="22" spans="1:18" x14ac:dyDescent="0.25">
      <c r="A22" s="734">
        <v>18</v>
      </c>
      <c r="B22" s="93"/>
      <c r="C22" s="91"/>
      <c r="D22" s="100"/>
      <c r="E22" s="147"/>
      <c r="F22" s="144"/>
      <c r="G22" s="145"/>
      <c r="H22" s="148"/>
      <c r="I22" s="151"/>
      <c r="J22" s="144"/>
      <c r="K22" s="145"/>
      <c r="L22" s="148"/>
      <c r="M22" s="145"/>
      <c r="N22" s="71" t="str">
        <f t="shared" si="2"/>
        <v/>
      </c>
      <c r="O22" s="72" t="str">
        <f t="shared" si="3"/>
        <v/>
      </c>
      <c r="P22" s="72" t="str">
        <f t="shared" si="4"/>
        <v/>
      </c>
      <c r="Q22" s="73" t="str">
        <f t="shared" si="5"/>
        <v/>
      </c>
      <c r="R22" s="116"/>
    </row>
    <row r="23" spans="1:18" x14ac:dyDescent="0.25">
      <c r="A23" s="734">
        <v>19</v>
      </c>
      <c r="B23" s="93"/>
      <c r="C23" s="91"/>
      <c r="D23" s="100"/>
      <c r="E23" s="147"/>
      <c r="F23" s="144"/>
      <c r="G23" s="145"/>
      <c r="H23" s="148"/>
      <c r="I23" s="151"/>
      <c r="J23" s="144"/>
      <c r="K23" s="145"/>
      <c r="L23" s="148"/>
      <c r="M23" s="145"/>
      <c r="N23" s="71" t="str">
        <f t="shared" si="2"/>
        <v/>
      </c>
      <c r="O23" s="72" t="str">
        <f t="shared" si="3"/>
        <v/>
      </c>
      <c r="P23" s="72" t="str">
        <f t="shared" si="4"/>
        <v/>
      </c>
      <c r="Q23" s="73" t="str">
        <f t="shared" si="5"/>
        <v/>
      </c>
      <c r="R23" s="116"/>
    </row>
    <row r="24" spans="1:18" x14ac:dyDescent="0.25">
      <c r="A24" s="734">
        <v>20</v>
      </c>
      <c r="B24" s="93"/>
      <c r="C24" s="91"/>
      <c r="D24" s="100"/>
      <c r="E24" s="147"/>
      <c r="F24" s="144"/>
      <c r="G24" s="145"/>
      <c r="H24" s="148"/>
      <c r="I24" s="151"/>
      <c r="J24" s="144"/>
      <c r="K24" s="145"/>
      <c r="L24" s="148"/>
      <c r="M24" s="145"/>
      <c r="N24" s="71" t="str">
        <f t="shared" si="2"/>
        <v/>
      </c>
      <c r="O24" s="72" t="str">
        <f t="shared" si="3"/>
        <v/>
      </c>
      <c r="P24" s="72" t="str">
        <f t="shared" si="4"/>
        <v/>
      </c>
      <c r="Q24" s="73" t="str">
        <f t="shared" si="5"/>
        <v/>
      </c>
      <c r="R24" s="116"/>
    </row>
    <row r="25" spans="1:18" x14ac:dyDescent="0.25">
      <c r="A25" s="734">
        <v>21</v>
      </c>
      <c r="B25" s="93"/>
      <c r="C25" s="91"/>
      <c r="D25" s="100"/>
      <c r="E25" s="147"/>
      <c r="F25" s="144"/>
      <c r="G25" s="145"/>
      <c r="H25" s="148"/>
      <c r="I25" s="151"/>
      <c r="J25" s="144"/>
      <c r="K25" s="145"/>
      <c r="L25" s="148"/>
      <c r="M25" s="145"/>
      <c r="N25" s="71" t="str">
        <f t="shared" si="2"/>
        <v/>
      </c>
      <c r="O25" s="72" t="str">
        <f t="shared" si="3"/>
        <v/>
      </c>
      <c r="P25" s="72" t="str">
        <f t="shared" si="4"/>
        <v/>
      </c>
      <c r="Q25" s="73" t="str">
        <f t="shared" si="5"/>
        <v/>
      </c>
      <c r="R25" s="116"/>
    </row>
    <row r="26" spans="1:18" x14ac:dyDescent="0.25">
      <c r="A26" s="734">
        <v>22</v>
      </c>
      <c r="B26" s="93"/>
      <c r="C26" s="91"/>
      <c r="D26" s="100"/>
      <c r="E26" s="147"/>
      <c r="F26" s="144"/>
      <c r="G26" s="145"/>
      <c r="H26" s="148"/>
      <c r="I26" s="151"/>
      <c r="J26" s="144"/>
      <c r="K26" s="145"/>
      <c r="L26" s="148"/>
      <c r="M26" s="145"/>
      <c r="N26" s="71" t="str">
        <f t="shared" si="2"/>
        <v/>
      </c>
      <c r="O26" s="72" t="str">
        <f t="shared" si="3"/>
        <v/>
      </c>
      <c r="P26" s="72" t="str">
        <f t="shared" si="4"/>
        <v/>
      </c>
      <c r="Q26" s="73" t="str">
        <f t="shared" si="5"/>
        <v/>
      </c>
      <c r="R26" s="116"/>
    </row>
    <row r="27" spans="1:18" x14ac:dyDescent="0.25">
      <c r="A27" s="734">
        <v>23</v>
      </c>
      <c r="B27" s="93"/>
      <c r="C27" s="91"/>
      <c r="D27" s="100"/>
      <c r="E27" s="147"/>
      <c r="F27" s="144"/>
      <c r="G27" s="145"/>
      <c r="H27" s="148"/>
      <c r="I27" s="151"/>
      <c r="J27" s="144"/>
      <c r="K27" s="145"/>
      <c r="L27" s="148"/>
      <c r="M27" s="145"/>
      <c r="N27" s="71" t="str">
        <f t="shared" si="2"/>
        <v/>
      </c>
      <c r="O27" s="72" t="str">
        <f t="shared" si="3"/>
        <v/>
      </c>
      <c r="P27" s="72" t="str">
        <f t="shared" si="4"/>
        <v/>
      </c>
      <c r="Q27" s="73" t="str">
        <f t="shared" si="5"/>
        <v/>
      </c>
      <c r="R27" s="116"/>
    </row>
    <row r="28" spans="1:18" x14ac:dyDescent="0.25">
      <c r="A28" s="734">
        <v>24</v>
      </c>
      <c r="B28" s="93"/>
      <c r="C28" s="91"/>
      <c r="D28" s="100"/>
      <c r="E28" s="147"/>
      <c r="F28" s="144"/>
      <c r="G28" s="145"/>
      <c r="H28" s="148"/>
      <c r="I28" s="151"/>
      <c r="J28" s="144"/>
      <c r="K28" s="145"/>
      <c r="L28" s="148"/>
      <c r="M28" s="145"/>
      <c r="N28" s="71" t="str">
        <f t="shared" si="2"/>
        <v/>
      </c>
      <c r="O28" s="72" t="str">
        <f t="shared" si="3"/>
        <v/>
      </c>
      <c r="P28" s="72" t="str">
        <f t="shared" si="4"/>
        <v/>
      </c>
      <c r="Q28" s="73" t="str">
        <f t="shared" si="5"/>
        <v/>
      </c>
      <c r="R28" s="116"/>
    </row>
    <row r="29" spans="1:18" x14ac:dyDescent="0.25">
      <c r="A29" s="734">
        <v>25</v>
      </c>
      <c r="B29" s="93"/>
      <c r="C29" s="91"/>
      <c r="D29" s="100"/>
      <c r="E29" s="147"/>
      <c r="F29" s="144"/>
      <c r="G29" s="145"/>
      <c r="H29" s="148"/>
      <c r="I29" s="151"/>
      <c r="J29" s="144"/>
      <c r="K29" s="145"/>
      <c r="L29" s="148"/>
      <c r="M29" s="145"/>
      <c r="N29" s="71" t="str">
        <f t="shared" si="2"/>
        <v/>
      </c>
      <c r="O29" s="72" t="str">
        <f t="shared" si="3"/>
        <v/>
      </c>
      <c r="P29" s="72" t="str">
        <f t="shared" si="4"/>
        <v/>
      </c>
      <c r="Q29" s="73" t="str">
        <f t="shared" si="5"/>
        <v/>
      </c>
      <c r="R29" s="116"/>
    </row>
    <row r="30" spans="1:18" x14ac:dyDescent="0.25">
      <c r="A30" s="734">
        <v>26</v>
      </c>
      <c r="B30" s="93"/>
      <c r="C30" s="91"/>
      <c r="D30" s="100"/>
      <c r="E30" s="147"/>
      <c r="F30" s="144"/>
      <c r="G30" s="145"/>
      <c r="H30" s="148"/>
      <c r="I30" s="151"/>
      <c r="J30" s="144"/>
      <c r="K30" s="145"/>
      <c r="L30" s="148"/>
      <c r="M30" s="145"/>
      <c r="N30" s="71" t="str">
        <f t="shared" si="2"/>
        <v/>
      </c>
      <c r="O30" s="72" t="str">
        <f t="shared" si="3"/>
        <v/>
      </c>
      <c r="P30" s="72" t="str">
        <f t="shared" si="4"/>
        <v/>
      </c>
      <c r="Q30" s="73" t="str">
        <f t="shared" si="5"/>
        <v/>
      </c>
      <c r="R30" s="116"/>
    </row>
    <row r="31" spans="1:18" x14ac:dyDescent="0.25">
      <c r="A31" s="734">
        <v>27</v>
      </c>
      <c r="B31" s="93"/>
      <c r="C31" s="91"/>
      <c r="D31" s="100"/>
      <c r="E31" s="147"/>
      <c r="F31" s="144"/>
      <c r="G31" s="145"/>
      <c r="H31" s="148"/>
      <c r="I31" s="151"/>
      <c r="J31" s="144"/>
      <c r="K31" s="145"/>
      <c r="L31" s="148"/>
      <c r="M31" s="145"/>
      <c r="N31" s="71" t="str">
        <f t="shared" si="2"/>
        <v/>
      </c>
      <c r="O31" s="72" t="str">
        <f t="shared" si="3"/>
        <v/>
      </c>
      <c r="P31" s="72" t="str">
        <f t="shared" si="4"/>
        <v/>
      </c>
      <c r="Q31" s="73" t="str">
        <f t="shared" si="5"/>
        <v/>
      </c>
      <c r="R31" s="116"/>
    </row>
    <row r="32" spans="1:18" x14ac:dyDescent="0.25">
      <c r="A32" s="734">
        <v>28</v>
      </c>
      <c r="B32" s="93"/>
      <c r="C32" s="91"/>
      <c r="D32" s="100"/>
      <c r="E32" s="147"/>
      <c r="F32" s="144"/>
      <c r="G32" s="145"/>
      <c r="H32" s="148"/>
      <c r="I32" s="151"/>
      <c r="J32" s="144"/>
      <c r="K32" s="145"/>
      <c r="L32" s="148"/>
      <c r="M32" s="145"/>
      <c r="N32" s="71" t="str">
        <f t="shared" si="2"/>
        <v/>
      </c>
      <c r="O32" s="72" t="str">
        <f t="shared" si="3"/>
        <v/>
      </c>
      <c r="P32" s="72" t="str">
        <f t="shared" si="4"/>
        <v/>
      </c>
      <c r="Q32" s="73" t="str">
        <f t="shared" si="5"/>
        <v/>
      </c>
      <c r="R32" s="116"/>
    </row>
    <row r="33" spans="1:18" x14ac:dyDescent="0.25">
      <c r="A33" s="734">
        <v>29</v>
      </c>
      <c r="B33" s="93"/>
      <c r="C33" s="91"/>
      <c r="D33" s="100"/>
      <c r="E33" s="147"/>
      <c r="F33" s="144"/>
      <c r="G33" s="145"/>
      <c r="H33" s="148"/>
      <c r="I33" s="151"/>
      <c r="J33" s="144"/>
      <c r="K33" s="145"/>
      <c r="L33" s="148"/>
      <c r="M33" s="145"/>
      <c r="N33" s="71" t="str">
        <f t="shared" si="2"/>
        <v/>
      </c>
      <c r="O33" s="72" t="str">
        <f t="shared" si="3"/>
        <v/>
      </c>
      <c r="P33" s="72" t="str">
        <f t="shared" si="4"/>
        <v/>
      </c>
      <c r="Q33" s="73" t="str">
        <f t="shared" si="5"/>
        <v/>
      </c>
      <c r="R33" s="116"/>
    </row>
    <row r="34" spans="1:18" x14ac:dyDescent="0.25">
      <c r="A34" s="734">
        <v>30</v>
      </c>
      <c r="B34" s="93"/>
      <c r="C34" s="91"/>
      <c r="D34" s="100"/>
      <c r="E34" s="147"/>
      <c r="F34" s="144"/>
      <c r="G34" s="145"/>
      <c r="H34" s="148"/>
      <c r="I34" s="151"/>
      <c r="J34" s="144"/>
      <c r="K34" s="145"/>
      <c r="L34" s="148"/>
      <c r="M34" s="145"/>
      <c r="N34" s="71" t="str">
        <f t="shared" si="2"/>
        <v/>
      </c>
      <c r="O34" s="72" t="str">
        <f t="shared" si="3"/>
        <v/>
      </c>
      <c r="P34" s="72" t="str">
        <f t="shared" si="4"/>
        <v/>
      </c>
      <c r="Q34" s="73" t="str">
        <f t="shared" si="5"/>
        <v/>
      </c>
      <c r="R34" s="116"/>
    </row>
    <row r="35" spans="1:18" x14ac:dyDescent="0.25">
      <c r="A35" s="734">
        <v>31</v>
      </c>
      <c r="B35" s="93"/>
      <c r="C35" s="91"/>
      <c r="D35" s="100"/>
      <c r="E35" s="147"/>
      <c r="F35" s="144"/>
      <c r="G35" s="145"/>
      <c r="H35" s="148"/>
      <c r="I35" s="151"/>
      <c r="J35" s="144"/>
      <c r="K35" s="145"/>
      <c r="L35" s="148"/>
      <c r="M35" s="145"/>
      <c r="N35" s="71" t="str">
        <f t="shared" ref="N35:N64" si="6">IF(B35="","",F35+G35)</f>
        <v/>
      </c>
      <c r="O35" s="72" t="str">
        <f t="shared" ref="O35:O64" si="7">IF(B35="","",H35+I35)</f>
        <v/>
      </c>
      <c r="P35" s="72" t="str">
        <f t="shared" ref="P35:P64" si="8">IF(B35="","",J35+K35)</f>
        <v/>
      </c>
      <c r="Q35" s="73" t="str">
        <f t="shared" ref="Q35:Q64" si="9">IF(B35="","",L35+M35)</f>
        <v/>
      </c>
      <c r="R35" s="116"/>
    </row>
    <row r="36" spans="1:18" x14ac:dyDescent="0.25">
      <c r="A36" s="734">
        <v>32</v>
      </c>
      <c r="B36" s="93"/>
      <c r="C36" s="91"/>
      <c r="D36" s="100"/>
      <c r="E36" s="147"/>
      <c r="F36" s="144"/>
      <c r="G36" s="145"/>
      <c r="H36" s="148"/>
      <c r="I36" s="151"/>
      <c r="J36" s="144"/>
      <c r="K36" s="145"/>
      <c r="L36" s="148"/>
      <c r="M36" s="145"/>
      <c r="N36" s="71" t="str">
        <f t="shared" si="6"/>
        <v/>
      </c>
      <c r="O36" s="72" t="str">
        <f t="shared" si="7"/>
        <v/>
      </c>
      <c r="P36" s="72" t="str">
        <f t="shared" si="8"/>
        <v/>
      </c>
      <c r="Q36" s="73" t="str">
        <f t="shared" si="9"/>
        <v/>
      </c>
      <c r="R36" s="116"/>
    </row>
    <row r="37" spans="1:18" x14ac:dyDescent="0.25">
      <c r="A37" s="734">
        <v>33</v>
      </c>
      <c r="B37" s="93"/>
      <c r="C37" s="91"/>
      <c r="D37" s="100"/>
      <c r="E37" s="147"/>
      <c r="F37" s="144"/>
      <c r="G37" s="145"/>
      <c r="H37" s="148"/>
      <c r="I37" s="151"/>
      <c r="J37" s="144"/>
      <c r="K37" s="145"/>
      <c r="L37" s="148"/>
      <c r="M37" s="145"/>
      <c r="N37" s="71" t="str">
        <f t="shared" si="6"/>
        <v/>
      </c>
      <c r="O37" s="72" t="str">
        <f t="shared" si="7"/>
        <v/>
      </c>
      <c r="P37" s="72" t="str">
        <f t="shared" si="8"/>
        <v/>
      </c>
      <c r="Q37" s="73" t="str">
        <f t="shared" si="9"/>
        <v/>
      </c>
      <c r="R37" s="116"/>
    </row>
    <row r="38" spans="1:18" x14ac:dyDescent="0.25">
      <c r="A38" s="734">
        <v>34</v>
      </c>
      <c r="B38" s="93"/>
      <c r="C38" s="91"/>
      <c r="D38" s="100"/>
      <c r="E38" s="147"/>
      <c r="F38" s="144"/>
      <c r="G38" s="145"/>
      <c r="H38" s="148"/>
      <c r="I38" s="151"/>
      <c r="J38" s="144"/>
      <c r="K38" s="145"/>
      <c r="L38" s="148"/>
      <c r="M38" s="145"/>
      <c r="N38" s="71" t="str">
        <f t="shared" si="6"/>
        <v/>
      </c>
      <c r="O38" s="72" t="str">
        <f t="shared" si="7"/>
        <v/>
      </c>
      <c r="P38" s="72" t="str">
        <f t="shared" si="8"/>
        <v/>
      </c>
      <c r="Q38" s="73" t="str">
        <f t="shared" si="9"/>
        <v/>
      </c>
      <c r="R38" s="116"/>
    </row>
    <row r="39" spans="1:18" x14ac:dyDescent="0.25">
      <c r="A39" s="734">
        <v>35</v>
      </c>
      <c r="B39" s="93"/>
      <c r="C39" s="91"/>
      <c r="D39" s="100"/>
      <c r="E39" s="147"/>
      <c r="F39" s="144"/>
      <c r="G39" s="145"/>
      <c r="H39" s="148"/>
      <c r="I39" s="151"/>
      <c r="J39" s="144"/>
      <c r="K39" s="145"/>
      <c r="L39" s="148"/>
      <c r="M39" s="145"/>
      <c r="N39" s="71" t="str">
        <f t="shared" si="6"/>
        <v/>
      </c>
      <c r="O39" s="72" t="str">
        <f t="shared" si="7"/>
        <v/>
      </c>
      <c r="P39" s="72" t="str">
        <f t="shared" si="8"/>
        <v/>
      </c>
      <c r="Q39" s="73" t="str">
        <f t="shared" si="9"/>
        <v/>
      </c>
      <c r="R39" s="116"/>
    </row>
    <row r="40" spans="1:18" x14ac:dyDescent="0.25">
      <c r="A40" s="734">
        <v>36</v>
      </c>
      <c r="B40" s="93"/>
      <c r="C40" s="91"/>
      <c r="D40" s="100"/>
      <c r="E40" s="147"/>
      <c r="F40" s="144"/>
      <c r="G40" s="145"/>
      <c r="H40" s="148"/>
      <c r="I40" s="151"/>
      <c r="J40" s="144"/>
      <c r="K40" s="145"/>
      <c r="L40" s="148"/>
      <c r="M40" s="145"/>
      <c r="N40" s="71" t="str">
        <f t="shared" si="6"/>
        <v/>
      </c>
      <c r="O40" s="72" t="str">
        <f t="shared" si="7"/>
        <v/>
      </c>
      <c r="P40" s="72" t="str">
        <f t="shared" si="8"/>
        <v/>
      </c>
      <c r="Q40" s="73" t="str">
        <f t="shared" si="9"/>
        <v/>
      </c>
      <c r="R40" s="116"/>
    </row>
    <row r="41" spans="1:18" x14ac:dyDescent="0.25">
      <c r="A41" s="734">
        <v>37</v>
      </c>
      <c r="B41" s="93"/>
      <c r="C41" s="91"/>
      <c r="D41" s="100"/>
      <c r="E41" s="147"/>
      <c r="F41" s="144"/>
      <c r="G41" s="145"/>
      <c r="H41" s="148"/>
      <c r="I41" s="151"/>
      <c r="J41" s="144"/>
      <c r="K41" s="145"/>
      <c r="L41" s="148"/>
      <c r="M41" s="145"/>
      <c r="N41" s="71" t="str">
        <f t="shared" si="6"/>
        <v/>
      </c>
      <c r="O41" s="72" t="str">
        <f t="shared" si="7"/>
        <v/>
      </c>
      <c r="P41" s="72" t="str">
        <f t="shared" si="8"/>
        <v/>
      </c>
      <c r="Q41" s="73" t="str">
        <f t="shared" si="9"/>
        <v/>
      </c>
      <c r="R41" s="116"/>
    </row>
    <row r="42" spans="1:18" x14ac:dyDescent="0.25">
      <c r="A42" s="734">
        <v>38</v>
      </c>
      <c r="B42" s="93"/>
      <c r="C42" s="91"/>
      <c r="D42" s="100"/>
      <c r="E42" s="147"/>
      <c r="F42" s="144"/>
      <c r="G42" s="145"/>
      <c r="H42" s="148"/>
      <c r="I42" s="151"/>
      <c r="J42" s="144"/>
      <c r="K42" s="145"/>
      <c r="L42" s="148"/>
      <c r="M42" s="145"/>
      <c r="N42" s="71" t="str">
        <f t="shared" si="6"/>
        <v/>
      </c>
      <c r="O42" s="72" t="str">
        <f t="shared" si="7"/>
        <v/>
      </c>
      <c r="P42" s="72" t="str">
        <f t="shared" si="8"/>
        <v/>
      </c>
      <c r="Q42" s="73" t="str">
        <f t="shared" si="9"/>
        <v/>
      </c>
      <c r="R42" s="116"/>
    </row>
    <row r="43" spans="1:18" x14ac:dyDescent="0.25">
      <c r="A43" s="734">
        <v>39</v>
      </c>
      <c r="B43" s="93"/>
      <c r="C43" s="91"/>
      <c r="D43" s="100"/>
      <c r="E43" s="147"/>
      <c r="F43" s="144"/>
      <c r="G43" s="145"/>
      <c r="H43" s="148"/>
      <c r="I43" s="151"/>
      <c r="J43" s="144"/>
      <c r="K43" s="145"/>
      <c r="L43" s="148"/>
      <c r="M43" s="145"/>
      <c r="N43" s="71" t="str">
        <f t="shared" si="6"/>
        <v/>
      </c>
      <c r="O43" s="72" t="str">
        <f t="shared" si="7"/>
        <v/>
      </c>
      <c r="P43" s="72" t="str">
        <f t="shared" si="8"/>
        <v/>
      </c>
      <c r="Q43" s="73" t="str">
        <f t="shared" si="9"/>
        <v/>
      </c>
      <c r="R43" s="116"/>
    </row>
    <row r="44" spans="1:18" x14ac:dyDescent="0.25">
      <c r="A44" s="734">
        <v>40</v>
      </c>
      <c r="B44" s="93"/>
      <c r="C44" s="91"/>
      <c r="D44" s="100"/>
      <c r="E44" s="147"/>
      <c r="F44" s="144"/>
      <c r="G44" s="145"/>
      <c r="H44" s="148"/>
      <c r="I44" s="151"/>
      <c r="J44" s="144"/>
      <c r="K44" s="145"/>
      <c r="L44" s="148"/>
      <c r="M44" s="145"/>
      <c r="N44" s="71" t="str">
        <f t="shared" si="6"/>
        <v/>
      </c>
      <c r="O44" s="72" t="str">
        <f t="shared" si="7"/>
        <v/>
      </c>
      <c r="P44" s="72" t="str">
        <f t="shared" si="8"/>
        <v/>
      </c>
      <c r="Q44" s="73" t="str">
        <f t="shared" si="9"/>
        <v/>
      </c>
      <c r="R44" s="116"/>
    </row>
    <row r="45" spans="1:18" x14ac:dyDescent="0.25">
      <c r="A45" s="734">
        <v>41</v>
      </c>
      <c r="B45" s="93"/>
      <c r="C45" s="91"/>
      <c r="D45" s="100"/>
      <c r="E45" s="147"/>
      <c r="F45" s="144"/>
      <c r="G45" s="145"/>
      <c r="H45" s="148"/>
      <c r="I45" s="151"/>
      <c r="J45" s="144"/>
      <c r="K45" s="145"/>
      <c r="L45" s="148"/>
      <c r="M45" s="145"/>
      <c r="N45" s="71" t="str">
        <f t="shared" si="6"/>
        <v/>
      </c>
      <c r="O45" s="72" t="str">
        <f t="shared" si="7"/>
        <v/>
      </c>
      <c r="P45" s="72" t="str">
        <f t="shared" si="8"/>
        <v/>
      </c>
      <c r="Q45" s="73" t="str">
        <f t="shared" si="9"/>
        <v/>
      </c>
      <c r="R45" s="116"/>
    </row>
    <row r="46" spans="1:18" x14ac:dyDescent="0.25">
      <c r="A46" s="734">
        <v>42</v>
      </c>
      <c r="B46" s="93"/>
      <c r="C46" s="91"/>
      <c r="D46" s="100"/>
      <c r="E46" s="147"/>
      <c r="F46" s="144"/>
      <c r="G46" s="145"/>
      <c r="H46" s="148"/>
      <c r="I46" s="151"/>
      <c r="J46" s="144"/>
      <c r="K46" s="145"/>
      <c r="L46" s="148"/>
      <c r="M46" s="145"/>
      <c r="N46" s="71" t="str">
        <f t="shared" si="6"/>
        <v/>
      </c>
      <c r="O46" s="72" t="str">
        <f t="shared" si="7"/>
        <v/>
      </c>
      <c r="P46" s="72" t="str">
        <f t="shared" si="8"/>
        <v/>
      </c>
      <c r="Q46" s="73" t="str">
        <f t="shared" si="9"/>
        <v/>
      </c>
      <c r="R46" s="116"/>
    </row>
    <row r="47" spans="1:18" x14ac:dyDescent="0.25">
      <c r="A47" s="734">
        <v>43</v>
      </c>
      <c r="B47" s="93"/>
      <c r="C47" s="91"/>
      <c r="D47" s="100"/>
      <c r="E47" s="147"/>
      <c r="F47" s="144"/>
      <c r="G47" s="145"/>
      <c r="H47" s="148"/>
      <c r="I47" s="151"/>
      <c r="J47" s="144"/>
      <c r="K47" s="145"/>
      <c r="L47" s="148"/>
      <c r="M47" s="145"/>
      <c r="N47" s="71" t="str">
        <f t="shared" si="6"/>
        <v/>
      </c>
      <c r="O47" s="72" t="str">
        <f t="shared" si="7"/>
        <v/>
      </c>
      <c r="P47" s="72" t="str">
        <f t="shared" si="8"/>
        <v/>
      </c>
      <c r="Q47" s="73" t="str">
        <f t="shared" si="9"/>
        <v/>
      </c>
      <c r="R47" s="116"/>
    </row>
    <row r="48" spans="1:18" x14ac:dyDescent="0.25">
      <c r="A48" s="734">
        <v>44</v>
      </c>
      <c r="B48" s="93"/>
      <c r="C48" s="91"/>
      <c r="D48" s="100"/>
      <c r="E48" s="147"/>
      <c r="F48" s="144"/>
      <c r="G48" s="145"/>
      <c r="H48" s="148"/>
      <c r="I48" s="151"/>
      <c r="J48" s="144"/>
      <c r="K48" s="145"/>
      <c r="L48" s="148"/>
      <c r="M48" s="145"/>
      <c r="N48" s="71" t="str">
        <f t="shared" si="6"/>
        <v/>
      </c>
      <c r="O48" s="72" t="str">
        <f t="shared" si="7"/>
        <v/>
      </c>
      <c r="P48" s="72" t="str">
        <f t="shared" si="8"/>
        <v/>
      </c>
      <c r="Q48" s="73" t="str">
        <f t="shared" si="9"/>
        <v/>
      </c>
      <c r="R48" s="116"/>
    </row>
    <row r="49" spans="1:18" x14ac:dyDescent="0.25">
      <c r="A49" s="734">
        <v>45</v>
      </c>
      <c r="B49" s="93"/>
      <c r="C49" s="91"/>
      <c r="D49" s="100"/>
      <c r="E49" s="147"/>
      <c r="F49" s="144"/>
      <c r="G49" s="145"/>
      <c r="H49" s="148"/>
      <c r="I49" s="151"/>
      <c r="J49" s="144"/>
      <c r="K49" s="145"/>
      <c r="L49" s="148"/>
      <c r="M49" s="145"/>
      <c r="N49" s="71" t="str">
        <f t="shared" si="6"/>
        <v/>
      </c>
      <c r="O49" s="72" t="str">
        <f t="shared" si="7"/>
        <v/>
      </c>
      <c r="P49" s="72" t="str">
        <f t="shared" si="8"/>
        <v/>
      </c>
      <c r="Q49" s="73" t="str">
        <f t="shared" si="9"/>
        <v/>
      </c>
      <c r="R49" s="116"/>
    </row>
    <row r="50" spans="1:18" x14ac:dyDescent="0.25">
      <c r="A50" s="734">
        <v>46</v>
      </c>
      <c r="B50" s="93"/>
      <c r="C50" s="91"/>
      <c r="D50" s="100"/>
      <c r="E50" s="147"/>
      <c r="F50" s="144"/>
      <c r="G50" s="145"/>
      <c r="H50" s="148"/>
      <c r="I50" s="151"/>
      <c r="J50" s="144"/>
      <c r="K50" s="145"/>
      <c r="L50" s="148"/>
      <c r="M50" s="145"/>
      <c r="N50" s="71" t="str">
        <f t="shared" si="6"/>
        <v/>
      </c>
      <c r="O50" s="72" t="str">
        <f t="shared" si="7"/>
        <v/>
      </c>
      <c r="P50" s="72" t="str">
        <f t="shared" si="8"/>
        <v/>
      </c>
      <c r="Q50" s="73" t="str">
        <f t="shared" si="9"/>
        <v/>
      </c>
      <c r="R50" s="116"/>
    </row>
    <row r="51" spans="1:18" x14ac:dyDescent="0.25">
      <c r="A51" s="734">
        <v>47</v>
      </c>
      <c r="B51" s="93"/>
      <c r="C51" s="91"/>
      <c r="D51" s="100"/>
      <c r="E51" s="147"/>
      <c r="F51" s="144"/>
      <c r="G51" s="145"/>
      <c r="H51" s="148"/>
      <c r="I51" s="151"/>
      <c r="J51" s="144"/>
      <c r="K51" s="145"/>
      <c r="L51" s="148"/>
      <c r="M51" s="145"/>
      <c r="N51" s="71" t="str">
        <f t="shared" si="6"/>
        <v/>
      </c>
      <c r="O51" s="72" t="str">
        <f t="shared" si="7"/>
        <v/>
      </c>
      <c r="P51" s="72" t="str">
        <f t="shared" si="8"/>
        <v/>
      </c>
      <c r="Q51" s="73" t="str">
        <f t="shared" si="9"/>
        <v/>
      </c>
      <c r="R51" s="116"/>
    </row>
    <row r="52" spans="1:18" x14ac:dyDescent="0.25">
      <c r="A52" s="734">
        <v>48</v>
      </c>
      <c r="B52" s="93"/>
      <c r="C52" s="91"/>
      <c r="D52" s="100"/>
      <c r="E52" s="147"/>
      <c r="F52" s="144"/>
      <c r="G52" s="145"/>
      <c r="H52" s="148"/>
      <c r="I52" s="151"/>
      <c r="J52" s="144"/>
      <c r="K52" s="145"/>
      <c r="L52" s="148"/>
      <c r="M52" s="145"/>
      <c r="N52" s="71" t="str">
        <f t="shared" si="6"/>
        <v/>
      </c>
      <c r="O52" s="72" t="str">
        <f t="shared" si="7"/>
        <v/>
      </c>
      <c r="P52" s="72" t="str">
        <f t="shared" si="8"/>
        <v/>
      </c>
      <c r="Q52" s="73" t="str">
        <f t="shared" si="9"/>
        <v/>
      </c>
      <c r="R52" s="116"/>
    </row>
    <row r="53" spans="1:18" x14ac:dyDescent="0.25">
      <c r="A53" s="734">
        <v>49</v>
      </c>
      <c r="B53" s="93"/>
      <c r="C53" s="91"/>
      <c r="D53" s="100"/>
      <c r="E53" s="147"/>
      <c r="F53" s="144"/>
      <c r="G53" s="145"/>
      <c r="H53" s="148"/>
      <c r="I53" s="151"/>
      <c r="J53" s="144"/>
      <c r="K53" s="145"/>
      <c r="L53" s="148"/>
      <c r="M53" s="145"/>
      <c r="N53" s="71" t="str">
        <f t="shared" si="6"/>
        <v/>
      </c>
      <c r="O53" s="72" t="str">
        <f t="shared" si="7"/>
        <v/>
      </c>
      <c r="P53" s="72" t="str">
        <f t="shared" si="8"/>
        <v/>
      </c>
      <c r="Q53" s="73" t="str">
        <f t="shared" si="9"/>
        <v/>
      </c>
      <c r="R53" s="116"/>
    </row>
    <row r="54" spans="1:18" x14ac:dyDescent="0.25">
      <c r="A54" s="734">
        <v>50</v>
      </c>
      <c r="B54" s="93"/>
      <c r="C54" s="91"/>
      <c r="D54" s="100"/>
      <c r="E54" s="147"/>
      <c r="F54" s="144"/>
      <c r="G54" s="145"/>
      <c r="H54" s="148"/>
      <c r="I54" s="151"/>
      <c r="J54" s="144"/>
      <c r="K54" s="145"/>
      <c r="L54" s="148"/>
      <c r="M54" s="145"/>
      <c r="N54" s="71" t="str">
        <f t="shared" si="6"/>
        <v/>
      </c>
      <c r="O54" s="72" t="str">
        <f t="shared" si="7"/>
        <v/>
      </c>
      <c r="P54" s="72" t="str">
        <f t="shared" si="8"/>
        <v/>
      </c>
      <c r="Q54" s="73" t="str">
        <f t="shared" si="9"/>
        <v/>
      </c>
      <c r="R54" s="116"/>
    </row>
    <row r="55" spans="1:18" x14ac:dyDescent="0.25">
      <c r="A55" s="734">
        <v>51</v>
      </c>
      <c r="B55" s="93"/>
      <c r="C55" s="91"/>
      <c r="D55" s="100"/>
      <c r="E55" s="147"/>
      <c r="F55" s="144"/>
      <c r="G55" s="145"/>
      <c r="H55" s="148"/>
      <c r="I55" s="151"/>
      <c r="J55" s="144"/>
      <c r="K55" s="145"/>
      <c r="L55" s="148"/>
      <c r="M55" s="145"/>
      <c r="N55" s="71" t="str">
        <f t="shared" si="6"/>
        <v/>
      </c>
      <c r="O55" s="72" t="str">
        <f t="shared" si="7"/>
        <v/>
      </c>
      <c r="P55" s="72" t="str">
        <f t="shared" si="8"/>
        <v/>
      </c>
      <c r="Q55" s="73" t="str">
        <f t="shared" si="9"/>
        <v/>
      </c>
      <c r="R55" s="116"/>
    </row>
    <row r="56" spans="1:18" x14ac:dyDescent="0.25">
      <c r="A56" s="734">
        <v>52</v>
      </c>
      <c r="B56" s="93"/>
      <c r="C56" s="91"/>
      <c r="D56" s="100"/>
      <c r="E56" s="147"/>
      <c r="F56" s="144"/>
      <c r="G56" s="145"/>
      <c r="H56" s="148"/>
      <c r="I56" s="151"/>
      <c r="J56" s="144"/>
      <c r="K56" s="145"/>
      <c r="L56" s="148"/>
      <c r="M56" s="145"/>
      <c r="N56" s="71" t="str">
        <f t="shared" si="6"/>
        <v/>
      </c>
      <c r="O56" s="72" t="str">
        <f t="shared" si="7"/>
        <v/>
      </c>
      <c r="P56" s="72" t="str">
        <f t="shared" si="8"/>
        <v/>
      </c>
      <c r="Q56" s="73" t="str">
        <f t="shared" si="9"/>
        <v/>
      </c>
      <c r="R56" s="116"/>
    </row>
    <row r="57" spans="1:18" x14ac:dyDescent="0.25">
      <c r="A57" s="734">
        <v>53</v>
      </c>
      <c r="B57" s="93"/>
      <c r="C57" s="91"/>
      <c r="D57" s="100"/>
      <c r="E57" s="147"/>
      <c r="F57" s="144"/>
      <c r="G57" s="145"/>
      <c r="H57" s="148"/>
      <c r="I57" s="151"/>
      <c r="J57" s="144"/>
      <c r="K57" s="145"/>
      <c r="L57" s="148"/>
      <c r="M57" s="145"/>
      <c r="N57" s="71" t="str">
        <f t="shared" si="6"/>
        <v/>
      </c>
      <c r="O57" s="72" t="str">
        <f t="shared" si="7"/>
        <v/>
      </c>
      <c r="P57" s="72" t="str">
        <f t="shared" si="8"/>
        <v/>
      </c>
      <c r="Q57" s="73" t="str">
        <f t="shared" si="9"/>
        <v/>
      </c>
      <c r="R57" s="116"/>
    </row>
    <row r="58" spans="1:18" x14ac:dyDescent="0.25">
      <c r="A58" s="734">
        <v>54</v>
      </c>
      <c r="B58" s="93"/>
      <c r="C58" s="91"/>
      <c r="D58" s="100"/>
      <c r="E58" s="147"/>
      <c r="F58" s="144"/>
      <c r="G58" s="145"/>
      <c r="H58" s="148"/>
      <c r="I58" s="151"/>
      <c r="J58" s="144"/>
      <c r="K58" s="145"/>
      <c r="L58" s="148"/>
      <c r="M58" s="145"/>
      <c r="N58" s="71" t="str">
        <f t="shared" si="6"/>
        <v/>
      </c>
      <c r="O58" s="72" t="str">
        <f t="shared" si="7"/>
        <v/>
      </c>
      <c r="P58" s="72" t="str">
        <f t="shared" si="8"/>
        <v/>
      </c>
      <c r="Q58" s="73" t="str">
        <f t="shared" si="9"/>
        <v/>
      </c>
      <c r="R58" s="116"/>
    </row>
    <row r="59" spans="1:18" x14ac:dyDescent="0.25">
      <c r="A59" s="734">
        <v>55</v>
      </c>
      <c r="B59" s="93"/>
      <c r="C59" s="91"/>
      <c r="D59" s="100"/>
      <c r="E59" s="147"/>
      <c r="F59" s="144"/>
      <c r="G59" s="145"/>
      <c r="H59" s="148"/>
      <c r="I59" s="151"/>
      <c r="J59" s="144"/>
      <c r="K59" s="145"/>
      <c r="L59" s="148"/>
      <c r="M59" s="145"/>
      <c r="N59" s="71" t="str">
        <f t="shared" si="6"/>
        <v/>
      </c>
      <c r="O59" s="72" t="str">
        <f t="shared" si="7"/>
        <v/>
      </c>
      <c r="P59" s="72" t="str">
        <f t="shared" si="8"/>
        <v/>
      </c>
      <c r="Q59" s="73" t="str">
        <f t="shared" si="9"/>
        <v/>
      </c>
      <c r="R59" s="116"/>
    </row>
    <row r="60" spans="1:18" x14ac:dyDescent="0.25">
      <c r="A60" s="734">
        <v>56</v>
      </c>
      <c r="B60" s="93"/>
      <c r="C60" s="91"/>
      <c r="D60" s="100"/>
      <c r="E60" s="147"/>
      <c r="F60" s="144"/>
      <c r="G60" s="145"/>
      <c r="H60" s="148"/>
      <c r="I60" s="151"/>
      <c r="J60" s="144"/>
      <c r="K60" s="145"/>
      <c r="L60" s="148"/>
      <c r="M60" s="145"/>
      <c r="N60" s="71" t="str">
        <f t="shared" si="6"/>
        <v/>
      </c>
      <c r="O60" s="72" t="str">
        <f t="shared" si="7"/>
        <v/>
      </c>
      <c r="P60" s="72" t="str">
        <f t="shared" si="8"/>
        <v/>
      </c>
      <c r="Q60" s="73" t="str">
        <f t="shared" si="9"/>
        <v/>
      </c>
      <c r="R60" s="116"/>
    </row>
    <row r="61" spans="1:18" x14ac:dyDescent="0.25">
      <c r="A61" s="734">
        <v>57</v>
      </c>
      <c r="B61" s="93"/>
      <c r="C61" s="91"/>
      <c r="D61" s="100"/>
      <c r="E61" s="147"/>
      <c r="F61" s="144"/>
      <c r="G61" s="145"/>
      <c r="H61" s="148"/>
      <c r="I61" s="151"/>
      <c r="J61" s="144"/>
      <c r="K61" s="145"/>
      <c r="L61" s="148"/>
      <c r="M61" s="145"/>
      <c r="N61" s="71" t="str">
        <f t="shared" si="6"/>
        <v/>
      </c>
      <c r="O61" s="72" t="str">
        <f t="shared" si="7"/>
        <v/>
      </c>
      <c r="P61" s="72" t="str">
        <f t="shared" si="8"/>
        <v/>
      </c>
      <c r="Q61" s="73" t="str">
        <f t="shared" si="9"/>
        <v/>
      </c>
      <c r="R61" s="116"/>
    </row>
    <row r="62" spans="1:18" x14ac:dyDescent="0.25">
      <c r="A62" s="734">
        <v>58</v>
      </c>
      <c r="B62" s="93"/>
      <c r="C62" s="91"/>
      <c r="D62" s="100"/>
      <c r="E62" s="147"/>
      <c r="F62" s="144"/>
      <c r="G62" s="145"/>
      <c r="H62" s="148"/>
      <c r="I62" s="151"/>
      <c r="J62" s="144"/>
      <c r="K62" s="145"/>
      <c r="L62" s="148"/>
      <c r="M62" s="145"/>
      <c r="N62" s="71" t="str">
        <f t="shared" si="6"/>
        <v/>
      </c>
      <c r="O62" s="72" t="str">
        <f t="shared" si="7"/>
        <v/>
      </c>
      <c r="P62" s="72" t="str">
        <f t="shared" si="8"/>
        <v/>
      </c>
      <c r="Q62" s="73" t="str">
        <f t="shared" si="9"/>
        <v/>
      </c>
      <c r="R62" s="116"/>
    </row>
    <row r="63" spans="1:18" x14ac:dyDescent="0.25">
      <c r="A63" s="734">
        <v>59</v>
      </c>
      <c r="B63" s="93"/>
      <c r="C63" s="91"/>
      <c r="D63" s="100"/>
      <c r="E63" s="147"/>
      <c r="F63" s="144"/>
      <c r="G63" s="145"/>
      <c r="H63" s="148"/>
      <c r="I63" s="151"/>
      <c r="J63" s="144"/>
      <c r="K63" s="145"/>
      <c r="L63" s="148"/>
      <c r="M63" s="145"/>
      <c r="N63" s="71" t="str">
        <f t="shared" si="6"/>
        <v/>
      </c>
      <c r="O63" s="72" t="str">
        <f t="shared" si="7"/>
        <v/>
      </c>
      <c r="P63" s="72" t="str">
        <f t="shared" si="8"/>
        <v/>
      </c>
      <c r="Q63" s="73" t="str">
        <f t="shared" si="9"/>
        <v/>
      </c>
      <c r="R63" s="116"/>
    </row>
    <row r="64" spans="1:18" x14ac:dyDescent="0.25">
      <c r="A64" s="734">
        <v>60</v>
      </c>
      <c r="B64" s="93"/>
      <c r="C64" s="91"/>
      <c r="D64" s="100"/>
      <c r="E64" s="147"/>
      <c r="F64" s="144"/>
      <c r="G64" s="145"/>
      <c r="H64" s="148"/>
      <c r="I64" s="151"/>
      <c r="J64" s="144"/>
      <c r="K64" s="145"/>
      <c r="L64" s="148"/>
      <c r="M64" s="145"/>
      <c r="N64" s="71" t="str">
        <f t="shared" si="6"/>
        <v/>
      </c>
      <c r="O64" s="72" t="str">
        <f t="shared" si="7"/>
        <v/>
      </c>
      <c r="P64" s="72" t="str">
        <f t="shared" si="8"/>
        <v/>
      </c>
      <c r="Q64" s="73" t="str">
        <f t="shared" si="9"/>
        <v/>
      </c>
      <c r="R64" s="116"/>
    </row>
    <row r="65" spans="1:18" x14ac:dyDescent="0.25">
      <c r="A65" s="734">
        <v>61</v>
      </c>
      <c r="B65" s="132"/>
      <c r="C65" s="562"/>
      <c r="D65" s="563"/>
      <c r="E65" s="564"/>
      <c r="F65" s="565"/>
      <c r="G65" s="566"/>
      <c r="H65" s="567"/>
      <c r="I65" s="568"/>
      <c r="J65" s="565"/>
      <c r="K65" s="566"/>
      <c r="L65" s="567"/>
      <c r="M65" s="566"/>
      <c r="N65" s="558" t="str">
        <f t="shared" si="2"/>
        <v/>
      </c>
      <c r="O65" s="559" t="str">
        <f t="shared" si="3"/>
        <v/>
      </c>
      <c r="P65" s="559" t="str">
        <f t="shared" si="4"/>
        <v/>
      </c>
      <c r="Q65" s="560" t="str">
        <f t="shared" si="5"/>
        <v/>
      </c>
      <c r="R65" s="569"/>
    </row>
    <row r="66" spans="1:18" x14ac:dyDescent="0.25">
      <c r="A66" s="734">
        <v>62</v>
      </c>
      <c r="B66" s="93"/>
      <c r="C66" s="91"/>
      <c r="D66" s="100"/>
      <c r="E66" s="147"/>
      <c r="F66" s="144"/>
      <c r="G66" s="145"/>
      <c r="H66" s="148"/>
      <c r="I66" s="151"/>
      <c r="J66" s="144"/>
      <c r="K66" s="145"/>
      <c r="L66" s="148"/>
      <c r="M66" s="145"/>
      <c r="N66" s="71" t="str">
        <f t="shared" si="2"/>
        <v/>
      </c>
      <c r="O66" s="72" t="str">
        <f t="shared" si="3"/>
        <v/>
      </c>
      <c r="P66" s="72" t="str">
        <f t="shared" si="4"/>
        <v/>
      </c>
      <c r="Q66" s="73" t="str">
        <f t="shared" si="5"/>
        <v/>
      </c>
      <c r="R66" s="116"/>
    </row>
    <row r="67" spans="1:18" x14ac:dyDescent="0.25">
      <c r="A67" s="734">
        <v>63</v>
      </c>
      <c r="B67" s="93"/>
      <c r="C67" s="91"/>
      <c r="D67" s="100"/>
      <c r="E67" s="147"/>
      <c r="F67" s="144"/>
      <c r="G67" s="145"/>
      <c r="H67" s="148"/>
      <c r="I67" s="151"/>
      <c r="J67" s="144"/>
      <c r="K67" s="145"/>
      <c r="L67" s="148"/>
      <c r="M67" s="145"/>
      <c r="N67" s="71" t="str">
        <f t="shared" si="2"/>
        <v/>
      </c>
      <c r="O67" s="72" t="str">
        <f t="shared" si="3"/>
        <v/>
      </c>
      <c r="P67" s="72" t="str">
        <f t="shared" si="4"/>
        <v/>
      </c>
      <c r="Q67" s="73" t="str">
        <f t="shared" si="5"/>
        <v/>
      </c>
      <c r="R67" s="116"/>
    </row>
    <row r="68" spans="1:18" x14ac:dyDescent="0.25">
      <c r="A68" s="734">
        <v>64</v>
      </c>
      <c r="B68" s="93"/>
      <c r="C68" s="91"/>
      <c r="D68" s="100"/>
      <c r="E68" s="147"/>
      <c r="F68" s="144"/>
      <c r="G68" s="145"/>
      <c r="H68" s="148"/>
      <c r="I68" s="151"/>
      <c r="J68" s="144"/>
      <c r="K68" s="145"/>
      <c r="L68" s="148"/>
      <c r="M68" s="145"/>
      <c r="N68" s="71" t="str">
        <f t="shared" si="2"/>
        <v/>
      </c>
      <c r="O68" s="72" t="str">
        <f t="shared" si="3"/>
        <v/>
      </c>
      <c r="P68" s="72" t="str">
        <f t="shared" si="4"/>
        <v/>
      </c>
      <c r="Q68" s="73" t="str">
        <f t="shared" si="5"/>
        <v/>
      </c>
      <c r="R68" s="116"/>
    </row>
    <row r="69" spans="1:18" x14ac:dyDescent="0.25">
      <c r="A69" s="734">
        <v>65</v>
      </c>
      <c r="B69" s="93"/>
      <c r="C69" s="91"/>
      <c r="D69" s="100"/>
      <c r="E69" s="147"/>
      <c r="F69" s="144"/>
      <c r="G69" s="145"/>
      <c r="H69" s="148"/>
      <c r="I69" s="151"/>
      <c r="J69" s="144"/>
      <c r="K69" s="145"/>
      <c r="L69" s="148"/>
      <c r="M69" s="145"/>
      <c r="N69" s="71" t="str">
        <f t="shared" si="2"/>
        <v/>
      </c>
      <c r="O69" s="72" t="str">
        <f t="shared" si="3"/>
        <v/>
      </c>
      <c r="P69" s="72" t="str">
        <f t="shared" si="4"/>
        <v/>
      </c>
      <c r="Q69" s="73" t="str">
        <f t="shared" si="5"/>
        <v/>
      </c>
      <c r="R69" s="116"/>
    </row>
    <row r="70" spans="1:18" x14ac:dyDescent="0.25">
      <c r="A70" s="734">
        <v>66</v>
      </c>
      <c r="B70" s="93"/>
      <c r="C70" s="91"/>
      <c r="D70" s="100"/>
      <c r="E70" s="147"/>
      <c r="F70" s="144"/>
      <c r="G70" s="145"/>
      <c r="H70" s="148"/>
      <c r="I70" s="151"/>
      <c r="J70" s="144"/>
      <c r="K70" s="145"/>
      <c r="L70" s="148"/>
      <c r="M70" s="145"/>
      <c r="N70" s="71" t="str">
        <f t="shared" si="2"/>
        <v/>
      </c>
      <c r="O70" s="72" t="str">
        <f t="shared" si="3"/>
        <v/>
      </c>
      <c r="P70" s="72" t="str">
        <f t="shared" si="4"/>
        <v/>
      </c>
      <c r="Q70" s="73" t="str">
        <f t="shared" si="5"/>
        <v/>
      </c>
      <c r="R70" s="116"/>
    </row>
    <row r="71" spans="1:18" x14ac:dyDescent="0.25">
      <c r="A71" s="734">
        <v>67</v>
      </c>
      <c r="B71" s="93"/>
      <c r="C71" s="91"/>
      <c r="D71" s="100"/>
      <c r="E71" s="147"/>
      <c r="F71" s="144"/>
      <c r="G71" s="145"/>
      <c r="H71" s="148"/>
      <c r="I71" s="151"/>
      <c r="J71" s="144"/>
      <c r="K71" s="145"/>
      <c r="L71" s="148"/>
      <c r="M71" s="145"/>
      <c r="N71" s="71" t="str">
        <f t="shared" si="2"/>
        <v/>
      </c>
      <c r="O71" s="72" t="str">
        <f t="shared" si="3"/>
        <v/>
      </c>
      <c r="P71" s="72" t="str">
        <f t="shared" si="4"/>
        <v/>
      </c>
      <c r="Q71" s="73" t="str">
        <f t="shared" si="5"/>
        <v/>
      </c>
      <c r="R71" s="116"/>
    </row>
    <row r="72" spans="1:18" x14ac:dyDescent="0.25">
      <c r="A72" s="734">
        <v>68</v>
      </c>
      <c r="B72" s="93"/>
      <c r="C72" s="91"/>
      <c r="D72" s="100"/>
      <c r="E72" s="147"/>
      <c r="F72" s="144"/>
      <c r="G72" s="145"/>
      <c r="H72" s="148"/>
      <c r="I72" s="151"/>
      <c r="J72" s="144"/>
      <c r="K72" s="145"/>
      <c r="L72" s="148"/>
      <c r="M72" s="145"/>
      <c r="N72" s="71" t="str">
        <f t="shared" si="2"/>
        <v/>
      </c>
      <c r="O72" s="72" t="str">
        <f t="shared" si="3"/>
        <v/>
      </c>
      <c r="P72" s="72" t="str">
        <f t="shared" si="4"/>
        <v/>
      </c>
      <c r="Q72" s="73" t="str">
        <f t="shared" si="5"/>
        <v/>
      </c>
      <c r="R72" s="116"/>
    </row>
    <row r="73" spans="1:18" x14ac:dyDescent="0.25">
      <c r="A73" s="734">
        <v>69</v>
      </c>
      <c r="B73" s="93"/>
      <c r="C73" s="91"/>
      <c r="D73" s="100"/>
      <c r="E73" s="147"/>
      <c r="F73" s="144"/>
      <c r="G73" s="145"/>
      <c r="H73" s="148"/>
      <c r="I73" s="151"/>
      <c r="J73" s="144"/>
      <c r="K73" s="145"/>
      <c r="L73" s="148"/>
      <c r="M73" s="145"/>
      <c r="N73" s="71" t="str">
        <f t="shared" si="2"/>
        <v/>
      </c>
      <c r="O73" s="72" t="str">
        <f t="shared" si="3"/>
        <v/>
      </c>
      <c r="P73" s="72" t="str">
        <f t="shared" si="4"/>
        <v/>
      </c>
      <c r="Q73" s="73" t="str">
        <f t="shared" si="5"/>
        <v/>
      </c>
      <c r="R73" s="116"/>
    </row>
    <row r="74" spans="1:18" x14ac:dyDescent="0.25">
      <c r="A74" s="734">
        <v>70</v>
      </c>
      <c r="B74" s="93"/>
      <c r="C74" s="91"/>
      <c r="D74" s="100"/>
      <c r="E74" s="147"/>
      <c r="F74" s="144"/>
      <c r="G74" s="145"/>
      <c r="H74" s="148"/>
      <c r="I74" s="151"/>
      <c r="J74" s="144"/>
      <c r="K74" s="145"/>
      <c r="L74" s="148"/>
      <c r="M74" s="145"/>
      <c r="N74" s="71" t="str">
        <f t="shared" si="2"/>
        <v/>
      </c>
      <c r="O74" s="72" t="str">
        <f t="shared" si="3"/>
        <v/>
      </c>
      <c r="P74" s="72" t="str">
        <f t="shared" si="4"/>
        <v/>
      </c>
      <c r="Q74" s="73" t="str">
        <f t="shared" si="5"/>
        <v/>
      </c>
      <c r="R74" s="116"/>
    </row>
    <row r="75" spans="1:18" x14ac:dyDescent="0.25">
      <c r="A75" s="734">
        <v>71</v>
      </c>
      <c r="B75" s="93"/>
      <c r="C75" s="91"/>
      <c r="D75" s="100"/>
      <c r="E75" s="147"/>
      <c r="F75" s="144"/>
      <c r="G75" s="145"/>
      <c r="H75" s="148"/>
      <c r="I75" s="151"/>
      <c r="J75" s="144"/>
      <c r="K75" s="145"/>
      <c r="L75" s="148"/>
      <c r="M75" s="145"/>
      <c r="N75" s="71" t="str">
        <f t="shared" si="2"/>
        <v/>
      </c>
      <c r="O75" s="72" t="str">
        <f t="shared" si="3"/>
        <v/>
      </c>
      <c r="P75" s="72" t="str">
        <f t="shared" si="4"/>
        <v/>
      </c>
      <c r="Q75" s="73" t="str">
        <f t="shared" si="5"/>
        <v/>
      </c>
      <c r="R75" s="116"/>
    </row>
    <row r="76" spans="1:18" x14ac:dyDescent="0.25">
      <c r="A76" s="734">
        <v>72</v>
      </c>
      <c r="B76" s="93"/>
      <c r="C76" s="91"/>
      <c r="D76" s="100"/>
      <c r="E76" s="147"/>
      <c r="F76" s="144"/>
      <c r="G76" s="145"/>
      <c r="H76" s="148"/>
      <c r="I76" s="151"/>
      <c r="J76" s="144"/>
      <c r="K76" s="145"/>
      <c r="L76" s="148"/>
      <c r="M76" s="145"/>
      <c r="N76" s="71" t="str">
        <f t="shared" si="2"/>
        <v/>
      </c>
      <c r="O76" s="72" t="str">
        <f t="shared" si="3"/>
        <v/>
      </c>
      <c r="P76" s="72" t="str">
        <f t="shared" si="4"/>
        <v/>
      </c>
      <c r="Q76" s="73" t="str">
        <f t="shared" si="5"/>
        <v/>
      </c>
      <c r="R76" s="116"/>
    </row>
    <row r="77" spans="1:18" x14ac:dyDescent="0.25">
      <c r="A77" s="734">
        <v>73</v>
      </c>
      <c r="B77" s="93"/>
      <c r="C77" s="91"/>
      <c r="D77" s="100"/>
      <c r="E77" s="147"/>
      <c r="F77" s="144"/>
      <c r="G77" s="145"/>
      <c r="H77" s="148"/>
      <c r="I77" s="151"/>
      <c r="J77" s="144"/>
      <c r="K77" s="145"/>
      <c r="L77" s="148"/>
      <c r="M77" s="145"/>
      <c r="N77" s="71" t="str">
        <f t="shared" si="2"/>
        <v/>
      </c>
      <c r="O77" s="72" t="str">
        <f t="shared" si="3"/>
        <v/>
      </c>
      <c r="P77" s="72" t="str">
        <f t="shared" si="4"/>
        <v/>
      </c>
      <c r="Q77" s="73" t="str">
        <f t="shared" si="5"/>
        <v/>
      </c>
      <c r="R77" s="116"/>
    </row>
    <row r="78" spans="1:18" x14ac:dyDescent="0.25">
      <c r="A78" s="734">
        <v>74</v>
      </c>
      <c r="B78" s="93"/>
      <c r="C78" s="91"/>
      <c r="D78" s="100"/>
      <c r="E78" s="147"/>
      <c r="F78" s="144"/>
      <c r="G78" s="145"/>
      <c r="H78" s="148"/>
      <c r="I78" s="151"/>
      <c r="J78" s="144"/>
      <c r="K78" s="145"/>
      <c r="L78" s="148"/>
      <c r="M78" s="145"/>
      <c r="N78" s="71" t="str">
        <f t="shared" si="2"/>
        <v/>
      </c>
      <c r="O78" s="72" t="str">
        <f t="shared" si="3"/>
        <v/>
      </c>
      <c r="P78" s="72" t="str">
        <f t="shared" si="4"/>
        <v/>
      </c>
      <c r="Q78" s="73" t="str">
        <f t="shared" si="5"/>
        <v/>
      </c>
      <c r="R78" s="116"/>
    </row>
    <row r="79" spans="1:18" x14ac:dyDescent="0.25">
      <c r="A79" s="734">
        <v>75</v>
      </c>
      <c r="B79" s="93"/>
      <c r="C79" s="91"/>
      <c r="D79" s="100"/>
      <c r="E79" s="147"/>
      <c r="F79" s="144"/>
      <c r="G79" s="145"/>
      <c r="H79" s="148"/>
      <c r="I79" s="151"/>
      <c r="J79" s="144"/>
      <c r="K79" s="145"/>
      <c r="L79" s="148"/>
      <c r="M79" s="145"/>
      <c r="N79" s="71" t="str">
        <f t="shared" si="2"/>
        <v/>
      </c>
      <c r="O79" s="72" t="str">
        <f t="shared" si="3"/>
        <v/>
      </c>
      <c r="P79" s="72" t="str">
        <f t="shared" si="4"/>
        <v/>
      </c>
      <c r="Q79" s="73" t="str">
        <f t="shared" si="5"/>
        <v/>
      </c>
      <c r="R79" s="116"/>
    </row>
    <row r="80" spans="1:18" x14ac:dyDescent="0.25">
      <c r="A80" s="734">
        <v>76</v>
      </c>
      <c r="B80" s="93"/>
      <c r="C80" s="91"/>
      <c r="D80" s="100"/>
      <c r="E80" s="147"/>
      <c r="F80" s="144"/>
      <c r="G80" s="145"/>
      <c r="H80" s="148"/>
      <c r="I80" s="151"/>
      <c r="J80" s="144"/>
      <c r="K80" s="145"/>
      <c r="L80" s="148"/>
      <c r="M80" s="145"/>
      <c r="N80" s="71" t="str">
        <f t="shared" si="2"/>
        <v/>
      </c>
      <c r="O80" s="72" t="str">
        <f t="shared" si="3"/>
        <v/>
      </c>
      <c r="P80" s="72" t="str">
        <f t="shared" si="4"/>
        <v/>
      </c>
      <c r="Q80" s="73" t="str">
        <f t="shared" si="5"/>
        <v/>
      </c>
      <c r="R80" s="116"/>
    </row>
    <row r="81" spans="1:18" x14ac:dyDescent="0.25">
      <c r="A81" s="734">
        <v>77</v>
      </c>
      <c r="B81" s="93"/>
      <c r="C81" s="91"/>
      <c r="D81" s="100"/>
      <c r="E81" s="147"/>
      <c r="F81" s="144"/>
      <c r="G81" s="145"/>
      <c r="H81" s="148"/>
      <c r="I81" s="151"/>
      <c r="J81" s="144"/>
      <c r="K81" s="145"/>
      <c r="L81" s="148"/>
      <c r="M81" s="145"/>
      <c r="N81" s="71" t="str">
        <f t="shared" si="2"/>
        <v/>
      </c>
      <c r="O81" s="72" t="str">
        <f t="shared" si="3"/>
        <v/>
      </c>
      <c r="P81" s="72" t="str">
        <f t="shared" si="4"/>
        <v/>
      </c>
      <c r="Q81" s="73" t="str">
        <f t="shared" si="5"/>
        <v/>
      </c>
      <c r="R81" s="116"/>
    </row>
    <row r="82" spans="1:18" x14ac:dyDescent="0.25">
      <c r="A82" s="734">
        <v>78</v>
      </c>
      <c r="B82" s="93"/>
      <c r="C82" s="91"/>
      <c r="D82" s="100"/>
      <c r="E82" s="147"/>
      <c r="F82" s="144"/>
      <c r="G82" s="145"/>
      <c r="H82" s="148"/>
      <c r="I82" s="151"/>
      <c r="J82" s="144"/>
      <c r="K82" s="145"/>
      <c r="L82" s="148"/>
      <c r="M82" s="145"/>
      <c r="N82" s="71" t="str">
        <f t="shared" si="2"/>
        <v/>
      </c>
      <c r="O82" s="72" t="str">
        <f t="shared" si="3"/>
        <v/>
      </c>
      <c r="P82" s="72" t="str">
        <f t="shared" si="4"/>
        <v/>
      </c>
      <c r="Q82" s="73" t="str">
        <f t="shared" si="5"/>
        <v/>
      </c>
      <c r="R82" s="116"/>
    </row>
    <row r="83" spans="1:18" x14ac:dyDescent="0.25">
      <c r="A83" s="734">
        <v>79</v>
      </c>
      <c r="B83" s="93"/>
      <c r="C83" s="91"/>
      <c r="D83" s="100"/>
      <c r="E83" s="147"/>
      <c r="F83" s="144"/>
      <c r="G83" s="145"/>
      <c r="H83" s="148"/>
      <c r="I83" s="151"/>
      <c r="J83" s="144"/>
      <c r="K83" s="145"/>
      <c r="L83" s="148"/>
      <c r="M83" s="145"/>
      <c r="N83" s="71" t="str">
        <f t="shared" si="2"/>
        <v/>
      </c>
      <c r="O83" s="72" t="str">
        <f t="shared" si="3"/>
        <v/>
      </c>
      <c r="P83" s="72" t="str">
        <f t="shared" si="4"/>
        <v/>
      </c>
      <c r="Q83" s="73" t="str">
        <f t="shared" si="5"/>
        <v/>
      </c>
      <c r="R83" s="116"/>
    </row>
    <row r="84" spans="1:18" x14ac:dyDescent="0.25">
      <c r="A84" s="734">
        <v>80</v>
      </c>
      <c r="B84" s="93"/>
      <c r="C84" s="91"/>
      <c r="D84" s="100"/>
      <c r="E84" s="147"/>
      <c r="F84" s="144"/>
      <c r="G84" s="145"/>
      <c r="H84" s="148"/>
      <c r="I84" s="151"/>
      <c r="J84" s="144"/>
      <c r="K84" s="145"/>
      <c r="L84" s="148"/>
      <c r="M84" s="145"/>
      <c r="N84" s="71" t="str">
        <f t="shared" si="2"/>
        <v/>
      </c>
      <c r="O84" s="72" t="str">
        <f t="shared" si="3"/>
        <v/>
      </c>
      <c r="P84" s="72" t="str">
        <f t="shared" si="4"/>
        <v/>
      </c>
      <c r="Q84" s="73" t="str">
        <f t="shared" si="5"/>
        <v/>
      </c>
      <c r="R84" s="116"/>
    </row>
    <row r="85" spans="1:18" x14ac:dyDescent="0.25">
      <c r="A85" s="734">
        <v>81</v>
      </c>
      <c r="B85" s="93"/>
      <c r="C85" s="91"/>
      <c r="D85" s="100"/>
      <c r="E85" s="147"/>
      <c r="F85" s="144"/>
      <c r="G85" s="145"/>
      <c r="H85" s="148"/>
      <c r="I85" s="151"/>
      <c r="J85" s="144"/>
      <c r="K85" s="145"/>
      <c r="L85" s="148"/>
      <c r="M85" s="145"/>
      <c r="N85" s="71" t="str">
        <f t="shared" si="2"/>
        <v/>
      </c>
      <c r="O85" s="72" t="str">
        <f t="shared" si="3"/>
        <v/>
      </c>
      <c r="P85" s="72" t="str">
        <f t="shared" si="4"/>
        <v/>
      </c>
      <c r="Q85" s="73" t="str">
        <f t="shared" si="5"/>
        <v/>
      </c>
      <c r="R85" s="116"/>
    </row>
    <row r="86" spans="1:18" x14ac:dyDescent="0.25">
      <c r="A86" s="734">
        <v>82</v>
      </c>
      <c r="B86" s="93"/>
      <c r="C86" s="91"/>
      <c r="D86" s="100"/>
      <c r="E86" s="147"/>
      <c r="F86" s="144"/>
      <c r="G86" s="145"/>
      <c r="H86" s="148"/>
      <c r="I86" s="151"/>
      <c r="J86" s="144"/>
      <c r="K86" s="145"/>
      <c r="L86" s="148"/>
      <c r="M86" s="145"/>
      <c r="N86" s="71" t="str">
        <f t="shared" si="2"/>
        <v/>
      </c>
      <c r="O86" s="72" t="str">
        <f t="shared" si="3"/>
        <v/>
      </c>
      <c r="P86" s="72" t="str">
        <f t="shared" si="4"/>
        <v/>
      </c>
      <c r="Q86" s="73" t="str">
        <f t="shared" si="5"/>
        <v/>
      </c>
      <c r="R86" s="116"/>
    </row>
    <row r="87" spans="1:18" x14ac:dyDescent="0.25">
      <c r="A87" s="734">
        <v>83</v>
      </c>
      <c r="B87" s="93"/>
      <c r="C87" s="91"/>
      <c r="D87" s="100"/>
      <c r="E87" s="147"/>
      <c r="F87" s="144"/>
      <c r="G87" s="145"/>
      <c r="H87" s="148"/>
      <c r="I87" s="151"/>
      <c r="J87" s="144"/>
      <c r="K87" s="145"/>
      <c r="L87" s="148"/>
      <c r="M87" s="145"/>
      <c r="N87" s="71" t="str">
        <f t="shared" si="2"/>
        <v/>
      </c>
      <c r="O87" s="72" t="str">
        <f t="shared" si="3"/>
        <v/>
      </c>
      <c r="P87" s="72" t="str">
        <f t="shared" si="4"/>
        <v/>
      </c>
      <c r="Q87" s="73" t="str">
        <f t="shared" si="5"/>
        <v/>
      </c>
      <c r="R87" s="116"/>
    </row>
    <row r="88" spans="1:18" x14ac:dyDescent="0.25">
      <c r="A88" s="734">
        <v>84</v>
      </c>
      <c r="B88" s="93"/>
      <c r="C88" s="91"/>
      <c r="D88" s="100"/>
      <c r="E88" s="147"/>
      <c r="F88" s="144"/>
      <c r="G88" s="145"/>
      <c r="H88" s="148"/>
      <c r="I88" s="151"/>
      <c r="J88" s="144"/>
      <c r="K88" s="145"/>
      <c r="L88" s="148"/>
      <c r="M88" s="145"/>
      <c r="N88" s="71" t="str">
        <f t="shared" si="2"/>
        <v/>
      </c>
      <c r="O88" s="72" t="str">
        <f t="shared" si="3"/>
        <v/>
      </c>
      <c r="P88" s="72" t="str">
        <f t="shared" si="4"/>
        <v/>
      </c>
      <c r="Q88" s="73" t="str">
        <f t="shared" si="5"/>
        <v/>
      </c>
      <c r="R88" s="116"/>
    </row>
    <row r="89" spans="1:18" x14ac:dyDescent="0.25">
      <c r="A89" s="734">
        <v>85</v>
      </c>
      <c r="B89" s="93"/>
      <c r="C89" s="91"/>
      <c r="D89" s="100"/>
      <c r="E89" s="147"/>
      <c r="F89" s="144"/>
      <c r="G89" s="145"/>
      <c r="H89" s="148"/>
      <c r="I89" s="151"/>
      <c r="J89" s="144"/>
      <c r="K89" s="145"/>
      <c r="L89" s="148"/>
      <c r="M89" s="145"/>
      <c r="N89" s="71" t="str">
        <f t="shared" si="2"/>
        <v/>
      </c>
      <c r="O89" s="72" t="str">
        <f t="shared" si="3"/>
        <v/>
      </c>
      <c r="P89" s="72" t="str">
        <f t="shared" si="4"/>
        <v/>
      </c>
      <c r="Q89" s="73" t="str">
        <f t="shared" si="5"/>
        <v/>
      </c>
      <c r="R89" s="116"/>
    </row>
    <row r="90" spans="1:18" x14ac:dyDescent="0.25">
      <c r="A90" s="734">
        <v>86</v>
      </c>
      <c r="B90" s="93"/>
      <c r="C90" s="91"/>
      <c r="D90" s="100"/>
      <c r="E90" s="147"/>
      <c r="F90" s="144"/>
      <c r="G90" s="145"/>
      <c r="H90" s="148"/>
      <c r="I90" s="151"/>
      <c r="J90" s="144"/>
      <c r="K90" s="145"/>
      <c r="L90" s="148"/>
      <c r="M90" s="145"/>
      <c r="N90" s="71" t="str">
        <f t="shared" si="2"/>
        <v/>
      </c>
      <c r="O90" s="72" t="str">
        <f t="shared" si="3"/>
        <v/>
      </c>
      <c r="P90" s="72" t="str">
        <f t="shared" si="4"/>
        <v/>
      </c>
      <c r="Q90" s="73" t="str">
        <f t="shared" si="5"/>
        <v/>
      </c>
      <c r="R90" s="116"/>
    </row>
    <row r="91" spans="1:18" x14ac:dyDescent="0.25">
      <c r="A91" s="734">
        <v>87</v>
      </c>
      <c r="B91" s="93"/>
      <c r="C91" s="91"/>
      <c r="D91" s="100"/>
      <c r="E91" s="147"/>
      <c r="F91" s="144"/>
      <c r="G91" s="145"/>
      <c r="H91" s="148"/>
      <c r="I91" s="151"/>
      <c r="J91" s="144"/>
      <c r="K91" s="145"/>
      <c r="L91" s="148"/>
      <c r="M91" s="145"/>
      <c r="N91" s="71" t="str">
        <f t="shared" si="2"/>
        <v/>
      </c>
      <c r="O91" s="72" t="str">
        <f t="shared" si="3"/>
        <v/>
      </c>
      <c r="P91" s="72" t="str">
        <f t="shared" si="4"/>
        <v/>
      </c>
      <c r="Q91" s="73" t="str">
        <f t="shared" si="5"/>
        <v/>
      </c>
      <c r="R91" s="116"/>
    </row>
    <row r="92" spans="1:18" x14ac:dyDescent="0.25">
      <c r="A92" s="734">
        <v>88</v>
      </c>
      <c r="B92" s="93"/>
      <c r="C92" s="91"/>
      <c r="D92" s="100"/>
      <c r="E92" s="147"/>
      <c r="F92" s="144"/>
      <c r="G92" s="145"/>
      <c r="H92" s="148"/>
      <c r="I92" s="151"/>
      <c r="J92" s="144"/>
      <c r="K92" s="145"/>
      <c r="L92" s="148"/>
      <c r="M92" s="145"/>
      <c r="N92" s="71" t="str">
        <f t="shared" si="2"/>
        <v/>
      </c>
      <c r="O92" s="72" t="str">
        <f t="shared" si="3"/>
        <v/>
      </c>
      <c r="P92" s="72" t="str">
        <f t="shared" si="4"/>
        <v/>
      </c>
      <c r="Q92" s="73" t="str">
        <f t="shared" si="5"/>
        <v/>
      </c>
      <c r="R92" s="116"/>
    </row>
    <row r="93" spans="1:18" x14ac:dyDescent="0.25">
      <c r="A93" s="734">
        <v>89</v>
      </c>
      <c r="B93" s="93"/>
      <c r="C93" s="91"/>
      <c r="D93" s="100"/>
      <c r="E93" s="147"/>
      <c r="F93" s="144"/>
      <c r="G93" s="145"/>
      <c r="H93" s="148"/>
      <c r="I93" s="151"/>
      <c r="J93" s="144"/>
      <c r="K93" s="145"/>
      <c r="L93" s="148"/>
      <c r="M93" s="145"/>
      <c r="N93" s="71" t="str">
        <f t="shared" si="2"/>
        <v/>
      </c>
      <c r="O93" s="72" t="str">
        <f t="shared" si="3"/>
        <v/>
      </c>
      <c r="P93" s="72" t="str">
        <f t="shared" si="4"/>
        <v/>
      </c>
      <c r="Q93" s="73" t="str">
        <f t="shared" si="5"/>
        <v/>
      </c>
      <c r="R93" s="116"/>
    </row>
    <row r="94" spans="1:18" ht="15.75" thickBot="1" x14ac:dyDescent="0.3">
      <c r="A94" s="734">
        <v>90</v>
      </c>
      <c r="B94" s="95"/>
      <c r="C94" s="96"/>
      <c r="D94" s="101"/>
      <c r="E94" s="152"/>
      <c r="F94" s="149"/>
      <c r="G94" s="150"/>
      <c r="H94" s="153"/>
      <c r="I94" s="154"/>
      <c r="J94" s="149"/>
      <c r="K94" s="150"/>
      <c r="L94" s="153"/>
      <c r="M94" s="150"/>
      <c r="N94" s="74" t="str">
        <f t="shared" si="2"/>
        <v/>
      </c>
      <c r="O94" s="75" t="str">
        <f t="shared" si="3"/>
        <v/>
      </c>
      <c r="P94" s="75" t="str">
        <f t="shared" si="4"/>
        <v/>
      </c>
      <c r="Q94" s="76" t="str">
        <f t="shared" si="5"/>
        <v/>
      </c>
      <c r="R94" s="117"/>
    </row>
  </sheetData>
  <sheetProtection algorithmName="SHA-512" hashValue="aJGppd7WLtK3tzOJG40H9+3nogdCW/3lr7UHB/8BlpWViQNLbPxpAFjQ88Pvnjqj1Jvohag4XYJJcEf1geniOQ==" saltValue="+5flAFTtvrJXGddBzyvzBg==" spinCount="100000" sheet="1" objects="1" scenarios="1"/>
  <protectedRanges>
    <protectedRange sqref="B18:M94 R18:R94" name="Tab 7"/>
  </protectedRanges>
  <dataValidations disablePrompts="1" count="1">
    <dataValidation type="list" allowBlank="1" showInputMessage="1" showErrorMessage="1" sqref="B18:B200" xr:uid="{AAE6D1AA-9652-48D0-A82F-72594984B80B}">
      <formula1>"Reallocation of Existing Funds,Federal Grant, Other Grant, Contract, Indirect Cost Recovery, Donation, Endowment,Student Fees,Other"</formula1>
    </dataValidation>
  </dataValidations>
  <pageMargins left="0.7" right="0.7" top="0.75" bottom="0.75" header="0.3" footer="0.3"/>
  <pageSetup scale="71" fitToWidth="0" orientation="landscape" r:id="rId1"/>
  <colBreaks count="1" manualBreakCount="1">
    <brk id="8" max="1048575"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1C0854-9662-44C8-BF15-A6A0F0FB7526}">
  <sheetPr>
    <tabColor rgb="FF92D050"/>
  </sheetPr>
  <dimension ref="A1:H38"/>
  <sheetViews>
    <sheetView workbookViewId="0">
      <selection activeCell="C38" sqref="C38"/>
    </sheetView>
  </sheetViews>
  <sheetFormatPr defaultRowHeight="15" x14ac:dyDescent="0.25"/>
  <cols>
    <col min="1" max="1" width="5.140625" style="678" customWidth="1"/>
    <col min="2" max="2" width="5.28515625" style="217" customWidth="1"/>
    <col min="3" max="3" width="5.5703125" style="217" customWidth="1"/>
    <col min="4" max="4" width="37.140625" style="217" customWidth="1"/>
    <col min="5" max="8" width="12.85546875" style="217" customWidth="1"/>
    <col min="9" max="11" width="9.140625" style="217"/>
    <col min="12" max="12" width="11" style="217" customWidth="1"/>
    <col min="13" max="16384" width="9.140625" style="217"/>
  </cols>
  <sheetData>
    <row r="1" spans="1:5" s="170" customFormat="1" ht="21.75" customHeight="1" x14ac:dyDescent="0.35">
      <c r="A1" s="642" t="s">
        <v>53</v>
      </c>
      <c r="B1" s="169" t="s">
        <v>351</v>
      </c>
    </row>
    <row r="2" spans="1:5" x14ac:dyDescent="0.25">
      <c r="A2" s="728"/>
    </row>
    <row r="3" spans="1:5" x14ac:dyDescent="0.25">
      <c r="A3" s="728"/>
      <c r="B3" s="263"/>
    </row>
    <row r="4" spans="1:5" x14ac:dyDescent="0.25">
      <c r="A4" s="728"/>
      <c r="B4" s="263"/>
    </row>
    <row r="5" spans="1:5" x14ac:dyDescent="0.25">
      <c r="A5" s="728"/>
      <c r="B5" s="263"/>
    </row>
    <row r="6" spans="1:5" x14ac:dyDescent="0.25">
      <c r="A6" s="728"/>
      <c r="B6" s="263"/>
    </row>
    <row r="7" spans="1:5" x14ac:dyDescent="0.25">
      <c r="A7" s="728"/>
      <c r="B7" s="263"/>
    </row>
    <row r="8" spans="1:5" x14ac:dyDescent="0.25">
      <c r="A8" s="728"/>
      <c r="B8" s="263"/>
    </row>
    <row r="9" spans="1:5" x14ac:dyDescent="0.25">
      <c r="A9" s="728"/>
      <c r="B9" s="213" t="s">
        <v>370</v>
      </c>
      <c r="C9" s="263"/>
    </row>
    <row r="10" spans="1:5" s="263" customFormat="1" x14ac:dyDescent="0.25">
      <c r="A10" s="728">
        <v>1</v>
      </c>
      <c r="B10" s="714" t="b">
        <v>0</v>
      </c>
      <c r="C10" s="263" t="s">
        <v>354</v>
      </c>
    </row>
    <row r="11" spans="1:5" s="263" customFormat="1" x14ac:dyDescent="0.25">
      <c r="A11" s="728">
        <v>2</v>
      </c>
      <c r="B11" s="714" t="b">
        <v>0</v>
      </c>
      <c r="D11" s="263" t="s">
        <v>355</v>
      </c>
      <c r="E11" s="263" t="s">
        <v>356</v>
      </c>
    </row>
    <row r="12" spans="1:5" s="263" customFormat="1" x14ac:dyDescent="0.25">
      <c r="A12" s="728">
        <v>3</v>
      </c>
      <c r="B12" s="714" t="b">
        <v>0</v>
      </c>
      <c r="E12" s="263" t="s">
        <v>357</v>
      </c>
    </row>
    <row r="13" spans="1:5" s="263" customFormat="1" x14ac:dyDescent="0.25">
      <c r="A13" s="728">
        <v>4</v>
      </c>
      <c r="B13" s="714" t="b">
        <v>0</v>
      </c>
      <c r="D13" s="263" t="s">
        <v>358</v>
      </c>
      <c r="E13" s="263" t="s">
        <v>359</v>
      </c>
    </row>
    <row r="14" spans="1:5" s="263" customFormat="1" x14ac:dyDescent="0.25">
      <c r="A14" s="728">
        <v>5</v>
      </c>
      <c r="B14" s="714" t="b">
        <v>0</v>
      </c>
      <c r="D14" s="263" t="s">
        <v>360</v>
      </c>
      <c r="E14" s="263" t="s">
        <v>361</v>
      </c>
    </row>
    <row r="15" spans="1:5" s="263" customFormat="1" x14ac:dyDescent="0.25">
      <c r="A15" s="728">
        <v>6</v>
      </c>
      <c r="B15" s="714" t="b">
        <v>0</v>
      </c>
      <c r="D15" s="263" t="s">
        <v>362</v>
      </c>
      <c r="E15" s="263" t="s">
        <v>363</v>
      </c>
    </row>
    <row r="16" spans="1:5" s="263" customFormat="1" x14ac:dyDescent="0.25">
      <c r="A16" s="728">
        <v>7</v>
      </c>
      <c r="B16" s="714" t="b">
        <v>0</v>
      </c>
      <c r="D16" s="263" t="s">
        <v>364</v>
      </c>
      <c r="E16" s="263" t="s">
        <v>365</v>
      </c>
    </row>
    <row r="17" spans="1:8" s="263" customFormat="1" x14ac:dyDescent="0.25">
      <c r="A17" s="728">
        <v>8</v>
      </c>
    </row>
    <row r="18" spans="1:8" s="263" customFormat="1" x14ac:dyDescent="0.25">
      <c r="A18" s="728">
        <v>9</v>
      </c>
      <c r="B18" s="714" t="b">
        <v>0</v>
      </c>
      <c r="C18" s="263" t="s">
        <v>368</v>
      </c>
    </row>
    <row r="19" spans="1:8" ht="15.75" thickBot="1" x14ac:dyDescent="0.3">
      <c r="A19" s="728">
        <v>10</v>
      </c>
      <c r="D19" s="712" t="s">
        <v>397</v>
      </c>
    </row>
    <row r="20" spans="1:8" x14ac:dyDescent="0.25">
      <c r="A20" s="728">
        <v>11</v>
      </c>
      <c r="D20" s="700"/>
      <c r="E20" s="243" t="s">
        <v>71</v>
      </c>
      <c r="F20" s="243" t="s">
        <v>72</v>
      </c>
      <c r="G20" s="243" t="s">
        <v>73</v>
      </c>
      <c r="H20" s="240" t="s">
        <v>74</v>
      </c>
    </row>
    <row r="21" spans="1:8" x14ac:dyDescent="0.25">
      <c r="A21" s="728">
        <v>12</v>
      </c>
      <c r="D21" s="701" t="s">
        <v>393</v>
      </c>
      <c r="E21" s="706">
        <f>SUM(E22:E23)</f>
        <v>0</v>
      </c>
      <c r="F21" s="706">
        <f t="shared" ref="F21:H21" si="0">SUM(F22:F23)</f>
        <v>0</v>
      </c>
      <c r="G21" s="706">
        <f t="shared" si="0"/>
        <v>0</v>
      </c>
      <c r="H21" s="707">
        <f t="shared" si="0"/>
        <v>0</v>
      </c>
    </row>
    <row r="22" spans="1:8" x14ac:dyDescent="0.25">
      <c r="A22" s="728">
        <v>13</v>
      </c>
      <c r="D22" s="702" t="s">
        <v>395</v>
      </c>
      <c r="E22" s="699">
        <f>SUMIFS('4-Existing Personnel'!I20:I91,'4-Existing Personnel'!$C20:$C91,"Faculty",'4-Existing Personnel'!$B20:$B91,"Full-Time")</f>
        <v>0</v>
      </c>
      <c r="F22" s="699">
        <f>SUMIFS('4-Existing Personnel'!J20:J91,'4-Existing Personnel'!$C20:$C91,"Faculty",'4-Existing Personnel'!$B20:$B91,"Full-Time")</f>
        <v>0</v>
      </c>
      <c r="G22" s="699">
        <f>SUMIFS('4-Existing Personnel'!K20:K91,'4-Existing Personnel'!$C20:$C91,"Faculty",'4-Existing Personnel'!$B20:$B91,"Full-Time")</f>
        <v>0</v>
      </c>
      <c r="H22" s="703">
        <f>SUMIFS('4-Existing Personnel'!L20:L91,'4-Existing Personnel'!$C20:$C91,"Faculty",'4-Existing Personnel'!$B20:$B91,"Full-Time")</f>
        <v>0</v>
      </c>
    </row>
    <row r="23" spans="1:8" x14ac:dyDescent="0.25">
      <c r="A23" s="728">
        <v>14</v>
      </c>
      <c r="D23" s="702" t="s">
        <v>396</v>
      </c>
      <c r="E23" s="699">
        <f>SUMIFS('5-New Personnel'!I25:I109,'5-New Personnel'!$C25:$C109,"Faculty*",'5-New Personnel'!$B25:$B109,"Full-Time")</f>
        <v>0</v>
      </c>
      <c r="F23" s="699">
        <f>SUMIFS('5-New Personnel'!J25:J109,'5-New Personnel'!$C25:$C109,"Faculty*",'5-New Personnel'!$B25:$B109,"Full-Time")</f>
        <v>0</v>
      </c>
      <c r="G23" s="699">
        <f>SUMIFS('5-New Personnel'!K25:K109,'5-New Personnel'!$C25:$C109,"Faculty*",'5-New Personnel'!$B25:$B109,"Full-Time")</f>
        <v>0</v>
      </c>
      <c r="H23" s="703">
        <f>SUMIFS('5-New Personnel'!L25:L109,'5-New Personnel'!$C25:$C109,"Faculty*",'5-New Personnel'!$B25:$B109,"Full-Time")</f>
        <v>0</v>
      </c>
    </row>
    <row r="24" spans="1:8" x14ac:dyDescent="0.25">
      <c r="A24" s="728">
        <v>15</v>
      </c>
      <c r="D24" s="701" t="s">
        <v>394</v>
      </c>
      <c r="E24" s="706">
        <f>SUM(E25:E26)</f>
        <v>0</v>
      </c>
      <c r="F24" s="706">
        <f t="shared" ref="F24:H24" si="1">SUM(F25:F26)</f>
        <v>0</v>
      </c>
      <c r="G24" s="706">
        <f t="shared" si="1"/>
        <v>0</v>
      </c>
      <c r="H24" s="707">
        <f t="shared" si="1"/>
        <v>0</v>
      </c>
    </row>
    <row r="25" spans="1:8" x14ac:dyDescent="0.25">
      <c r="A25" s="728">
        <v>16</v>
      </c>
      <c r="D25" s="702" t="s">
        <v>395</v>
      </c>
      <c r="E25" s="699">
        <f>SUMIFS('4-Existing Personnel'!I20:I91,'4-Existing Personnel'!$C20:$C91,"Faculty",'4-Existing Personnel'!$B20:$B91,"PArt-Time")</f>
        <v>0</v>
      </c>
      <c r="F25" s="699">
        <f>SUMIFS('4-Existing Personnel'!J20:J91,'4-Existing Personnel'!$C20:$C91,"Faculty",'4-Existing Personnel'!$B20:$B91,"PArt-Time")</f>
        <v>0</v>
      </c>
      <c r="G25" s="699">
        <f>SUMIFS('4-Existing Personnel'!K20:K91,'4-Existing Personnel'!$C20:$C91,"Faculty",'4-Existing Personnel'!$B20:$B91,"PArt-Time")</f>
        <v>0</v>
      </c>
      <c r="H25" s="703">
        <f>SUMIFS('4-Existing Personnel'!L20:L91,'4-Existing Personnel'!$C20:$C91,"Faculty",'4-Existing Personnel'!$B20:$B91,"PArt-Time")</f>
        <v>0</v>
      </c>
    </row>
    <row r="26" spans="1:8" x14ac:dyDescent="0.25">
      <c r="A26" s="728">
        <v>17</v>
      </c>
      <c r="D26" s="704" t="s">
        <v>396</v>
      </c>
      <c r="E26" s="708">
        <f>SUMIFS('5-New Personnel'!I25:I109,'5-New Personnel'!$C25:$C109,"Faculty*",'5-New Personnel'!$B25:$B109,"Part-Time")</f>
        <v>0</v>
      </c>
      <c r="F26" s="708">
        <f>SUMIFS('5-New Personnel'!J25:J109,'5-New Personnel'!$C25:$C109,"Faculty*",'5-New Personnel'!$B25:$B109,"Part-Time")</f>
        <v>0</v>
      </c>
      <c r="G26" s="708">
        <f>SUMIFS('5-New Personnel'!K25:K109,'5-New Personnel'!$C25:$C109,"Faculty*",'5-New Personnel'!$B25:$B109,"Part-Time")</f>
        <v>0</v>
      </c>
      <c r="H26" s="709">
        <f>SUMIFS('5-New Personnel'!L25:L109,'5-New Personnel'!$C25:$C109,"Faculty*",'5-New Personnel'!$B25:$B109,"Part-Time")</f>
        <v>0</v>
      </c>
    </row>
    <row r="27" spans="1:8" ht="15.75" thickBot="1" x14ac:dyDescent="0.3">
      <c r="A27" s="728">
        <v>18</v>
      </c>
      <c r="D27" s="705" t="s">
        <v>10</v>
      </c>
      <c r="E27" s="710">
        <f>E21+E24</f>
        <v>0</v>
      </c>
      <c r="F27" s="710">
        <f t="shared" ref="F27:H27" si="2">F21+F24</f>
        <v>0</v>
      </c>
      <c r="G27" s="710">
        <f t="shared" si="2"/>
        <v>0</v>
      </c>
      <c r="H27" s="711">
        <f t="shared" si="2"/>
        <v>0</v>
      </c>
    </row>
    <row r="28" spans="1:8" x14ac:dyDescent="0.25">
      <c r="A28" s="728">
        <v>19</v>
      </c>
      <c r="D28" s="712" t="str">
        <f>"By year 4, this is essentially saying this program will have the equivalent of "&amp;H27&amp;" full-time faculty."</f>
        <v>By year 4, this is essentially saying this program will have the equivalent of 0 full-time faculty.</v>
      </c>
    </row>
    <row r="29" spans="1:8" x14ac:dyDescent="0.25">
      <c r="A29" s="728">
        <v>20</v>
      </c>
      <c r="D29" s="712" t="str">
        <f>"On the Program Information Tab, you noted there were a total of "&amp;('1-Program Information'!R48-'1-Program Information'!Q48)&amp;" program credit hours outside of general education and collaboratives."</f>
        <v>On the Program Information Tab, you noted there were a total of 0 program credit hours outside of general education and collaboratives.</v>
      </c>
    </row>
    <row r="30" spans="1:8" x14ac:dyDescent="0.25">
      <c r="A30" s="728">
        <v>21</v>
      </c>
      <c r="D30" s="712" t="str">
        <f>IF(H27=0,"","This is an average of "&amp;ROUND(('1-Program Information'!R48-'1-Program Information'!Q48)/H27,1)&amp;" credits annually per FTE faculty if courses are run once per year (double or more if multiple sections are taught per year).  Is that reasonable?")</f>
        <v/>
      </c>
    </row>
    <row r="31" spans="1:8" x14ac:dyDescent="0.25">
      <c r="A31" s="728">
        <v>22</v>
      </c>
    </row>
    <row r="32" spans="1:8" s="263" customFormat="1" x14ac:dyDescent="0.25">
      <c r="A32" s="728">
        <v>23</v>
      </c>
      <c r="B32" s="714" t="b">
        <v>0</v>
      </c>
      <c r="C32" s="263" t="s">
        <v>369</v>
      </c>
    </row>
    <row r="33" spans="1:3" s="263" customFormat="1" x14ac:dyDescent="0.25">
      <c r="A33" s="728">
        <v>24</v>
      </c>
    </row>
    <row r="34" spans="1:3" s="263" customFormat="1" x14ac:dyDescent="0.25">
      <c r="A34" s="728">
        <v>25</v>
      </c>
      <c r="B34" s="714" t="b">
        <v>0</v>
      </c>
      <c r="C34" s="263" t="s">
        <v>366</v>
      </c>
    </row>
    <row r="35" spans="1:3" s="263" customFormat="1" x14ac:dyDescent="0.25">
      <c r="A35" s="728">
        <v>26</v>
      </c>
    </row>
    <row r="36" spans="1:3" s="263" customFormat="1" x14ac:dyDescent="0.25">
      <c r="A36" s="728">
        <v>27</v>
      </c>
      <c r="B36" s="714" t="b">
        <v>0</v>
      </c>
      <c r="C36" s="713" t="s">
        <v>367</v>
      </c>
    </row>
    <row r="37" spans="1:3" s="263" customFormat="1" x14ac:dyDescent="0.25">
      <c r="A37" s="728">
        <v>28</v>
      </c>
      <c r="C37" s="713"/>
    </row>
    <row r="38" spans="1:3" s="263" customFormat="1" x14ac:dyDescent="0.25">
      <c r="A38" s="728">
        <v>29</v>
      </c>
      <c r="B38" s="714" t="b">
        <v>0</v>
      </c>
      <c r="C38" s="263" t="s">
        <v>398</v>
      </c>
    </row>
  </sheetData>
  <sheetProtection algorithmName="SHA-512" hashValue="vnOH+6FHRQhS+qRpsiArcYckZIM9V6Ug6IgWbwnhgcIC3YJI9+ZFO4OwCOcECEjv9NS9bttTVQwTruUT9KVOpw==" saltValue="QV2/SomkWy3NU94/LA56cQ==" spinCount="100000" sheet="1" objects="1" scenarios="1"/>
  <protectedRanges>
    <protectedRange sqref="B10:B16 B18 B32 B34 B36 B38" name="Tab 8"/>
  </protectedRange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2</vt:i4>
      </vt:variant>
    </vt:vector>
  </HeadingPairs>
  <TitlesOfParts>
    <vt:vector size="12" baseType="lpstr">
      <vt:lpstr>Terminology</vt:lpstr>
      <vt:lpstr>1-Program Information</vt:lpstr>
      <vt:lpstr>2-Enrollment</vt:lpstr>
      <vt:lpstr>3-Tuition Revenue</vt:lpstr>
      <vt:lpstr>4-Existing Personnel</vt:lpstr>
      <vt:lpstr>5-New Personnel</vt:lpstr>
      <vt:lpstr>6-Operating Expenses</vt:lpstr>
      <vt:lpstr>7-Other Fund Sources</vt:lpstr>
      <vt:lpstr>8-Final Checks</vt:lpstr>
      <vt:lpstr>Financial Summary Sheet</vt:lpstr>
      <vt:lpstr>'7-Other Fund Sources'!Print_Titles</vt:lpstr>
      <vt:lpstr>'Financial Summary Sheet'!Print_Titles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2022-07-08T14:40:01Z</dcterms:created>
  <dcterms:modified xsi:type="dcterms:W3CDTF">2026-08-05T14:48:33Z</dcterms:modified>
</cp:coreProperties>
</file>